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huscompagniet.sharepoint.com/sites/IRdatabger/Delte dokumenter/General/"/>
    </mc:Choice>
  </mc:AlternateContent>
  <xr:revisionPtr revIDLastSave="1442" documentId="13_ncr:1_{EEA9992F-E0EE-4B62-9A7A-C9F055BFBC3D}" xr6:coauthVersionLast="47" xr6:coauthVersionMax="47" xr10:uidLastSave="{A7BB0599-BBEC-48C2-863F-196202E0BA7C}"/>
  <bookViews>
    <workbookView xWindow="-120" yWindow="-120" windowWidth="57840" windowHeight="15840" tabRatio="913" xr2:uid="{C589B77B-2CA5-4456-AFD4-FF797BD18B4E}"/>
  </bookViews>
  <sheets>
    <sheet name="Table of contents" sheetId="6" r:id="rId1"/>
    <sheet name="1.1 Trading statement" sheetId="4" r:id="rId2"/>
    <sheet name="1.2 Trading statement - Segment" sheetId="9" r:id="rId3"/>
    <sheet name="1.3 Income statement" sheetId="3" r:id="rId4"/>
    <sheet name="1.4 Balance sheet " sheetId="7" r:id="rId5"/>
    <sheet name="1.5 Cash flow" sheetId="12" r:id="rId6"/>
    <sheet name="1.6 Segment income statement" sheetId="10" r:id="rId7"/>
    <sheet name="Disclaimer" sheetId="14" r:id="rId8"/>
  </sheets>
  <externalReferences>
    <externalReference r:id="rId9"/>
    <externalReference r:id="rId10"/>
    <externalReference r:id="rId11"/>
    <externalReference r:id="rId12"/>
  </externalReferences>
  <definedNames>
    <definedName name="comparative">[1]Input!$E$6</definedName>
    <definedName name="Consolidation">[2]POV!$C$11</definedName>
    <definedName name="Cube">[2]POV!$C$6</definedName>
    <definedName name="Currency">[1]Input!$E$8</definedName>
    <definedName name="current_year">[1]Input!$E$3</definedName>
    <definedName name="Entity">[2]POV!$C$9</definedName>
    <definedName name="Estimate">[2]POV!$C$33</definedName>
    <definedName name="Flow">[2]POV!$C$17</definedName>
    <definedName name="IC">[2]POV!$C$19</definedName>
    <definedName name="Origin">[2]POV!$C$18</definedName>
    <definedName name="Parent">[2]POV!$C$10</definedName>
    <definedName name="POV_CON">[3]POV!$C$6</definedName>
    <definedName name="POV_SCE">[3]POV!$C$7</definedName>
    <definedName name="POV_SCE2">[3]POV!$D$7</definedName>
    <definedName name="POV_SCE3">[3]POV!$E$7</definedName>
    <definedName name="POV_SCE4">[3]POV!$F$7</definedName>
    <definedName name="POV_YEAR">[3]POV!$C$9</definedName>
    <definedName name="_xlnm.Print_Area" localSheetId="1">'1.1 Trading statement'!$A$1:$Y$29</definedName>
    <definedName name="_xlnm.Print_Area" localSheetId="2">'1.2 Trading statement - Segment'!$A$1:$AE$111</definedName>
    <definedName name="_xlnm.Print_Area" localSheetId="3">'1.3 Income statement'!$A$1:$X$25</definedName>
    <definedName name="_xlnm.Print_Area" localSheetId="4">'1.4 Balance sheet '!$A$1:$AB$73</definedName>
    <definedName name="_xlnm.Print_Area" localSheetId="5">'1.5 Cash flow'!$A$1:$X$52</definedName>
    <definedName name="_xlnm.Print_Area" localSheetId="6">'1.6 Segment income statement'!$A$1:$DW$48</definedName>
    <definedName name="_xlnm.Print_Area" localSheetId="7">Disclaimer!$A$1:$N$9</definedName>
    <definedName name="_xlnm.Print_Area" localSheetId="0">'Table of contents'!$A$1:$E$12</definedName>
    <definedName name="_xlnm.Print_Titles" localSheetId="1">'1.1 Trading statement'!$B:$B</definedName>
    <definedName name="_xlnm.Print_Titles" localSheetId="2">'1.2 Trading statement - Segment'!$B:$B</definedName>
    <definedName name="Scale">[2]POV!$C$29</definedName>
    <definedName name="Scenario">[2]POV!$C$13</definedName>
    <definedName name="Time">[2]POV!$C$14</definedName>
    <definedName name="UD_1">[2]POV!$C$20</definedName>
    <definedName name="UD_2">[2]POV!$C$21</definedName>
    <definedName name="UD_3">[2]POV!$C$22</definedName>
    <definedName name="UD_4">[2]POV!$C$23</definedName>
    <definedName name="UD_5">[2]POV!$C$24</definedName>
    <definedName name="UD_6">[2]POV!$C$25</definedName>
    <definedName name="UD_7">[2]POV!$C$26</definedName>
    <definedName name="UD_8">[2]POV!$C$27</definedName>
    <definedName name="yb_date">[4]Input!$E$4</definedName>
    <definedName name="ye_date">[1]Input!$E$5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37" i="10" l="1"/>
  <c r="V37" i="10"/>
  <c r="V34" i="10"/>
  <c r="T34" i="10"/>
  <c r="V23" i="10"/>
  <c r="T23" i="10"/>
  <c r="V20" i="10"/>
  <c r="U20" i="10" s="1"/>
  <c r="T20" i="10"/>
  <c r="T21" i="10" l="1"/>
  <c r="AA64" i="9"/>
  <c r="AE14" i="4"/>
  <c r="AG64" i="9"/>
  <c r="U53" i="7"/>
  <c r="U52" i="7"/>
  <c r="U51" i="7"/>
  <c r="X80" i="9" l="1"/>
  <c r="W80" i="9"/>
  <c r="V80" i="9"/>
  <c r="U80" i="9"/>
  <c r="AD64" i="9"/>
  <c r="AC64" i="9"/>
  <c r="AB64" i="9"/>
  <c r="AE64" i="9"/>
  <c r="R24" i="10"/>
  <c r="R10" i="10"/>
  <c r="R9" i="10"/>
  <c r="R8" i="10"/>
  <c r="T38" i="10"/>
  <c r="S40" i="12" l="1"/>
  <c r="S37" i="12"/>
  <c r="S36" i="12"/>
  <c r="S24" i="12"/>
  <c r="S16" i="12"/>
  <c r="S11" i="12"/>
  <c r="S9" i="12"/>
  <c r="S7" i="12"/>
  <c r="S5" i="12"/>
  <c r="R48" i="12"/>
  <c r="R40" i="12"/>
  <c r="R37" i="12"/>
  <c r="R36" i="12"/>
  <c r="R24" i="12"/>
  <c r="R16" i="12"/>
  <c r="R11" i="12"/>
  <c r="R9" i="12"/>
  <c r="R7" i="12"/>
  <c r="R39" i="10"/>
  <c r="R41" i="10" s="1"/>
  <c r="Q39" i="10"/>
  <c r="Q41" i="10" s="1"/>
  <c r="P39" i="10"/>
  <c r="P41" i="10" s="1"/>
  <c r="R26" i="10"/>
  <c r="R25" i="10"/>
  <c r="Q25" i="10"/>
  <c r="Q27" i="10" s="1"/>
  <c r="P25" i="10"/>
  <c r="P27" i="10" s="1"/>
  <c r="R11" i="10"/>
  <c r="R13" i="10" s="1"/>
  <c r="Q11" i="10"/>
  <c r="Q13" i="10" s="1"/>
  <c r="P11" i="10"/>
  <c r="P13" i="10" s="1"/>
  <c r="R27" i="10" l="1"/>
  <c r="U36" i="10"/>
  <c r="U37" i="10"/>
  <c r="U38" i="10"/>
  <c r="U34" i="10"/>
  <c r="U33" i="10"/>
  <c r="U24" i="10"/>
  <c r="U22" i="10"/>
  <c r="U23" i="10"/>
  <c r="U19" i="10"/>
  <c r="U10" i="10"/>
  <c r="U9" i="10"/>
  <c r="U8" i="10"/>
  <c r="U6" i="10"/>
  <c r="U5" i="10"/>
  <c r="V7" i="10"/>
  <c r="W39" i="12"/>
  <c r="Y4" i="3"/>
  <c r="V6" i="3"/>
  <c r="AE15" i="4"/>
  <c r="AE13" i="4"/>
  <c r="AE12" i="4"/>
  <c r="AE11" i="4"/>
  <c r="AE10" i="4"/>
  <c r="AE9" i="4"/>
  <c r="AE8" i="4"/>
  <c r="AE7" i="4"/>
  <c r="AE6" i="4"/>
  <c r="AE5" i="4"/>
  <c r="AE4" i="4"/>
  <c r="U58" i="7" l="1"/>
  <c r="V35" i="10" l="1"/>
  <c r="V39" i="10" s="1"/>
  <c r="V41" i="10" s="1"/>
  <c r="V21" i="10"/>
  <c r="V25" i="10" s="1"/>
  <c r="V27" i="10" s="1"/>
  <c r="V11" i="10"/>
  <c r="V13" i="10" s="1"/>
  <c r="U35" i="10"/>
  <c r="U21" i="10"/>
  <c r="U7" i="10"/>
  <c r="U67" i="7"/>
  <c r="U40" i="7"/>
  <c r="U31" i="7"/>
  <c r="U22" i="7"/>
  <c r="U13" i="7"/>
  <c r="X45" i="12"/>
  <c r="X47" i="12" s="1"/>
  <c r="X36" i="12"/>
  <c r="X24" i="12"/>
  <c r="X7" i="12"/>
  <c r="X9" i="12" s="1"/>
  <c r="X11" i="12" s="1"/>
  <c r="X16" i="12" s="1"/>
  <c r="W45" i="12"/>
  <c r="W47" i="12" s="1"/>
  <c r="W36" i="12"/>
  <c r="W24" i="12"/>
  <c r="W7" i="12"/>
  <c r="W9" i="12" s="1"/>
  <c r="W11" i="12" s="1"/>
  <c r="W16" i="12" s="1"/>
  <c r="T6" i="3"/>
  <c r="T10" i="3" s="1"/>
  <c r="T12" i="3" s="1"/>
  <c r="T14" i="3" s="1"/>
  <c r="T16" i="3" s="1"/>
  <c r="T18" i="3" s="1"/>
  <c r="T20" i="3" s="1"/>
  <c r="U6" i="3"/>
  <c r="U10" i="3" s="1"/>
  <c r="U12" i="3" s="1"/>
  <c r="U14" i="3" s="1"/>
  <c r="U16" i="3" s="1"/>
  <c r="U18" i="3" s="1"/>
  <c r="U20" i="3" s="1"/>
  <c r="V10" i="3"/>
  <c r="V12" i="3" s="1"/>
  <c r="V14" i="3" s="1"/>
  <c r="V16" i="3" s="1"/>
  <c r="V18" i="3" s="1"/>
  <c r="Y17" i="3"/>
  <c r="Y13" i="3"/>
  <c r="Y11" i="3"/>
  <c r="Y9" i="3"/>
  <c r="Y8" i="3"/>
  <c r="Z15" i="3"/>
  <c r="Y15" i="3" s="1"/>
  <c r="Z6" i="3"/>
  <c r="Z10" i="3" s="1"/>
  <c r="Z12" i="3" s="1"/>
  <c r="Z14" i="3" s="1"/>
  <c r="Z16" i="3" s="1"/>
  <c r="Z18" i="3" s="1"/>
  <c r="Z20" i="3" s="1"/>
  <c r="T58" i="7"/>
  <c r="T35" i="10"/>
  <c r="T39" i="10" s="1"/>
  <c r="T25" i="10"/>
  <c r="T11" i="10"/>
  <c r="T13" i="10" s="1"/>
  <c r="T7" i="10"/>
  <c r="V7" i="12"/>
  <c r="V9" i="12" s="1"/>
  <c r="V11" i="12" s="1"/>
  <c r="V16" i="12" s="1"/>
  <c r="V45" i="12"/>
  <c r="V47" i="12" s="1"/>
  <c r="V36" i="12"/>
  <c r="V24" i="12"/>
  <c r="T13" i="7"/>
  <c r="X6" i="3"/>
  <c r="AB26" i="9"/>
  <c r="U11" i="10" l="1"/>
  <c r="U13" i="10" s="1"/>
  <c r="U14" i="10"/>
  <c r="U39" i="10"/>
  <c r="U41" i="10" s="1"/>
  <c r="U25" i="10"/>
  <c r="U27" i="10" s="1"/>
  <c r="X10" i="3"/>
  <c r="X12" i="3" s="1"/>
  <c r="X14" i="3" s="1"/>
  <c r="X16" i="3" s="1"/>
  <c r="X18" i="3" s="1"/>
  <c r="X20" i="3" s="1"/>
  <c r="X48" i="12"/>
  <c r="U23" i="7"/>
  <c r="X37" i="12"/>
  <c r="X40" i="12" s="1"/>
  <c r="W48" i="12"/>
  <c r="W37" i="12"/>
  <c r="W40" i="12" s="1"/>
  <c r="Y6" i="3"/>
  <c r="Y10" i="3" s="1"/>
  <c r="Y12" i="3" s="1"/>
  <c r="Y14" i="3" s="1"/>
  <c r="Y16" i="3" s="1"/>
  <c r="Y18" i="3" s="1"/>
  <c r="Y20" i="3" s="1"/>
  <c r="V48" i="12"/>
  <c r="V37" i="12"/>
  <c r="V40" i="12" s="1"/>
  <c r="Y11" i="4" l="1"/>
  <c r="Y10" i="4"/>
  <c r="Y13" i="4"/>
  <c r="Y12" i="4"/>
  <c r="Y15" i="4"/>
  <c r="Y14" i="4"/>
  <c r="S37" i="9" l="1"/>
  <c r="S28" i="9"/>
  <c r="U44" i="9" l="1"/>
  <c r="U64" i="9"/>
  <c r="R28" i="9" l="1"/>
  <c r="U19" i="4" l="1"/>
  <c r="U18" i="4"/>
  <c r="U14" i="9" l="1"/>
  <c r="U8" i="9"/>
  <c r="O57" i="7"/>
  <c r="R49" i="3"/>
  <c r="R19" i="4"/>
  <c r="R18" i="4"/>
  <c r="R45" i="9"/>
  <c r="R37" i="9"/>
  <c r="Q37" i="9"/>
  <c r="R81" i="9"/>
  <c r="Q81" i="9"/>
  <c r="R65" i="9"/>
  <c r="Q65" i="9"/>
  <c r="Q45" i="9"/>
  <c r="Q28" i="9"/>
  <c r="N67" i="7" l="1"/>
  <c r="L25" i="7"/>
  <c r="L57" i="7" s="1"/>
</calcChain>
</file>

<file path=xl/sharedStrings.xml><?xml version="1.0" encoding="utf-8"?>
<sst xmlns="http://schemas.openxmlformats.org/spreadsheetml/2006/main" count="535" uniqueCount="232">
  <si>
    <t>Fact Book</t>
  </si>
  <si>
    <t>Unaudited</t>
  </si>
  <si>
    <t>1. Group reporting</t>
  </si>
  <si>
    <t>1.1 Trading statement</t>
  </si>
  <si>
    <t>1.2 Trading statements - Segment</t>
  </si>
  <si>
    <t>1.3 Income statement</t>
  </si>
  <si>
    <t xml:space="preserve">1.4 Balance sheet </t>
  </si>
  <si>
    <t>1.5 Cash flow</t>
  </si>
  <si>
    <t>1.6 Segment income statement</t>
  </si>
  <si>
    <t>Disclaimer</t>
  </si>
  <si>
    <t>1.1 Trading statements</t>
  </si>
  <si>
    <t>Financial highlights - DKKm</t>
  </si>
  <si>
    <t>Q1-2020</t>
  </si>
  <si>
    <t>Q2-2020</t>
  </si>
  <si>
    <t>Q3-2020</t>
  </si>
  <si>
    <t>Q4-2020</t>
  </si>
  <si>
    <t>FY-2020</t>
  </si>
  <si>
    <t>Q1-2021</t>
  </si>
  <si>
    <t>Q2-2021</t>
  </si>
  <si>
    <t>Q3-2021</t>
  </si>
  <si>
    <t>Q4-2021</t>
  </si>
  <si>
    <t>FY-2021</t>
  </si>
  <si>
    <t>Q1-2022</t>
  </si>
  <si>
    <t>Q2-2022</t>
  </si>
  <si>
    <t>Q3-2022</t>
  </si>
  <si>
    <t>Q4 2022</t>
  </si>
  <si>
    <t>FY-2022</t>
  </si>
  <si>
    <t>Revenue</t>
  </si>
  <si>
    <t xml:space="preserve">Gross profit </t>
  </si>
  <si>
    <t>EBITDA before special items</t>
  </si>
  <si>
    <t xml:space="preserve">Special items </t>
  </si>
  <si>
    <t>EBITDA</t>
  </si>
  <si>
    <t>EBIT</t>
  </si>
  <si>
    <t xml:space="preserve">Net debt </t>
  </si>
  <si>
    <t>Available cash</t>
  </si>
  <si>
    <t>Contract assets, gross</t>
  </si>
  <si>
    <t>Inventories</t>
  </si>
  <si>
    <t xml:space="preserve">Order backlog, gross </t>
  </si>
  <si>
    <t>Order backlog, net</t>
  </si>
  <si>
    <t>Key figures</t>
  </si>
  <si>
    <t>Gross margin</t>
  </si>
  <si>
    <t>EBITDA before special items margin</t>
  </si>
  <si>
    <t>Leverage ratiobsi</t>
  </si>
  <si>
    <t>2.0x</t>
  </si>
  <si>
    <t>1.9x</t>
  </si>
  <si>
    <t>1.8x</t>
  </si>
  <si>
    <t>2.4x</t>
  </si>
  <si>
    <t>2.2x</t>
  </si>
  <si>
    <t>2.6x</t>
  </si>
  <si>
    <t>2.1x</t>
  </si>
  <si>
    <t>2.7x</t>
  </si>
  <si>
    <t>3.3x</t>
  </si>
  <si>
    <t>4.2x</t>
  </si>
  <si>
    <t>2.5x</t>
  </si>
  <si>
    <t>Leverage ratio</t>
  </si>
  <si>
    <t>2.9x</t>
  </si>
  <si>
    <t>3.1x</t>
  </si>
  <si>
    <t>4.0x</t>
  </si>
  <si>
    <t>Period end FTEs</t>
  </si>
  <si>
    <t>Table of contents</t>
  </si>
  <si>
    <t>1.2 Trading statements - Segments</t>
  </si>
  <si>
    <t>Q4-2022</t>
  </si>
  <si>
    <t>Houses sold (units)</t>
  </si>
  <si>
    <t>Detached</t>
  </si>
  <si>
    <t>Semi-detached</t>
  </si>
  <si>
    <t>Sweden</t>
  </si>
  <si>
    <t>Total</t>
  </si>
  <si>
    <t>Houses delivered (units)</t>
  </si>
  <si>
    <t>Houses delivered on own land (%)*</t>
  </si>
  <si>
    <t>n/a</t>
  </si>
  <si>
    <t>Order backlog, gross (DKKm)</t>
  </si>
  <si>
    <t>HC Production</t>
  </si>
  <si>
    <t>Hereof - Semi-detached combined</t>
  </si>
  <si>
    <t>Order backlog, net (DKKm)</t>
  </si>
  <si>
    <t>Revenue (DKKm)</t>
  </si>
  <si>
    <t>Revenue growth (%)</t>
  </si>
  <si>
    <t>Average selling price (DKKm)</t>
  </si>
  <si>
    <t>Gross profit (DKKm)</t>
  </si>
  <si>
    <t>Gross margin (%)</t>
  </si>
  <si>
    <t>EBITDA bsi (DKKm)</t>
  </si>
  <si>
    <t>EBITDA margin bsi (%)</t>
  </si>
  <si>
    <t>3.9%</t>
  </si>
  <si>
    <t>EBITDA (DKKm)</t>
  </si>
  <si>
    <t>Group (special items not allocated to segment)</t>
  </si>
  <si>
    <t>EBITDA margin (%)</t>
  </si>
  <si>
    <t>*Includes houses delivered solely in Denmark</t>
  </si>
  <si>
    <t xml:space="preserve">1.3 Income statement </t>
  </si>
  <si>
    <t>DKK'000</t>
  </si>
  <si>
    <t>H1-2020</t>
  </si>
  <si>
    <t>H2-2020</t>
  </si>
  <si>
    <t>H1-2021</t>
  </si>
  <si>
    <t>H2-2021</t>
  </si>
  <si>
    <t>H1-2022</t>
  </si>
  <si>
    <t>H2-2022</t>
  </si>
  <si>
    <t>Cost of Sales</t>
  </si>
  <si>
    <t>Gross profit</t>
  </si>
  <si>
    <t>Staff cost</t>
  </si>
  <si>
    <t>Other external expenses</t>
  </si>
  <si>
    <t>Other operating income</t>
  </si>
  <si>
    <t>Operating profit before depreciation and amortization (EBITDA) before special items</t>
  </si>
  <si>
    <t>Special items</t>
  </si>
  <si>
    <t>Operating profit before depreciation and amortization (EBITDA) after special items</t>
  </si>
  <si>
    <t>Depreciation and amortization</t>
  </si>
  <si>
    <t>Operating profit (EBIT)</t>
  </si>
  <si>
    <t>Net financials</t>
  </si>
  <si>
    <t>Profit before tax from continuing operations</t>
  </si>
  <si>
    <t xml:space="preserve">Tax on profit </t>
  </si>
  <si>
    <t>Profit for the period from continuing operations</t>
  </si>
  <si>
    <t>Profit/(loss) after tax for the period from discontinued operations</t>
  </si>
  <si>
    <t>Profit for the period</t>
  </si>
  <si>
    <t>1.4 Balance sheet</t>
  </si>
  <si>
    <t>Assets</t>
  </si>
  <si>
    <t>Non-current assets</t>
  </si>
  <si>
    <t>Goodwill</t>
  </si>
  <si>
    <t>Intangible assets</t>
  </si>
  <si>
    <t>Right-of-use assets</t>
  </si>
  <si>
    <t>Property, plant and equipment</t>
  </si>
  <si>
    <t>Deferred tax asset</t>
  </si>
  <si>
    <t>Other receivables</t>
  </si>
  <si>
    <t>Total non-current assets</t>
  </si>
  <si>
    <t>Current assets</t>
  </si>
  <si>
    <t>Contract assets</t>
  </si>
  <si>
    <t>Trade and other receivables</t>
  </si>
  <si>
    <t>Prepayments</t>
  </si>
  <si>
    <t>Cash and cash equivalents</t>
  </si>
  <si>
    <t>Total current assets</t>
  </si>
  <si>
    <t>Total assets</t>
  </si>
  <si>
    <t>Equity and liabilities</t>
  </si>
  <si>
    <t>Equity</t>
  </si>
  <si>
    <t>Share capital</t>
  </si>
  <si>
    <t>Retained earnings and other reserves</t>
  </si>
  <si>
    <t>Total equity</t>
  </si>
  <si>
    <t>Liabilities</t>
  </si>
  <si>
    <t>Non-current liabilities</t>
  </si>
  <si>
    <t>Borrowings</t>
  </si>
  <si>
    <t>Lease liabilities</t>
  </si>
  <si>
    <t>Provisions</t>
  </si>
  <si>
    <t>Deferred tax liability</t>
  </si>
  <si>
    <t>Other liabilities</t>
  </si>
  <si>
    <t>Total non-current liabilities</t>
  </si>
  <si>
    <t>Current liabilities</t>
  </si>
  <si>
    <t>Bank overdrafts</t>
  </si>
  <si>
    <t>Trade and other payables</t>
  </si>
  <si>
    <t>Contract liabilities</t>
  </si>
  <si>
    <t>Prepayments from customers</t>
  </si>
  <si>
    <t xml:space="preserve">Provisions </t>
  </si>
  <si>
    <t>Income tax payable</t>
  </si>
  <si>
    <t>Total current liabilities</t>
  </si>
  <si>
    <t xml:space="preserve">Total liabilities </t>
  </si>
  <si>
    <t>Total equity and liabilities</t>
  </si>
  <si>
    <t>Equity reconciliation</t>
  </si>
  <si>
    <t>Equity beginning of period</t>
  </si>
  <si>
    <t>Result of the period</t>
  </si>
  <si>
    <t>Exchange rate adjustment</t>
  </si>
  <si>
    <t>Share based payment</t>
  </si>
  <si>
    <t>Purchase of own shares</t>
  </si>
  <si>
    <t>Dividens, own shares</t>
  </si>
  <si>
    <t>Dividend paid</t>
  </si>
  <si>
    <t>Increase in capital</t>
  </si>
  <si>
    <t>Transactions cost capital increase</t>
  </si>
  <si>
    <t>Equity end of period</t>
  </si>
  <si>
    <t>Cash flow from operating activities</t>
  </si>
  <si>
    <t>EBITDA, after special items</t>
  </si>
  <si>
    <t xml:space="preserve">EBITDA, discontinued activities </t>
  </si>
  <si>
    <t>Adjustments for non-cash items</t>
  </si>
  <si>
    <t>Adjustet EBIDTA</t>
  </si>
  <si>
    <t>Changes in working capital</t>
  </si>
  <si>
    <t>Cash flow from operating activities before financial items and taxes</t>
  </si>
  <si>
    <t>Interest received</t>
  </si>
  <si>
    <t>Interest elements of lease payments</t>
  </si>
  <si>
    <t xml:space="preserve">Interest paid </t>
  </si>
  <si>
    <t>Corporation tax paid</t>
  </si>
  <si>
    <t>Net cash generated from operating activities</t>
  </si>
  <si>
    <t>Cash flow from investing activities</t>
  </si>
  <si>
    <t>Investment in assets recognised as property, plant and equipment</t>
  </si>
  <si>
    <t>Sale of assets recognised as property, plant and equipment</t>
  </si>
  <si>
    <t>Investment in assets recognised as intangible assets</t>
  </si>
  <si>
    <t>Cash outflow on acquisition of subsidiaries</t>
  </si>
  <si>
    <t>Cash and cash equivalents of subsidiaries on acquisition date</t>
  </si>
  <si>
    <t>Net cash generated from investing activities</t>
  </si>
  <si>
    <t>Cash flow from financing activities</t>
  </si>
  <si>
    <t>Repayment of long term debt and mortgage</t>
  </si>
  <si>
    <t>Repayment of bank overdraft</t>
  </si>
  <si>
    <t>Proceeds from loans</t>
  </si>
  <si>
    <t>Repayment of lease liabilities</t>
  </si>
  <si>
    <t>Capital increase</t>
  </si>
  <si>
    <t>Transaction cost share issue</t>
  </si>
  <si>
    <t>Dividends from own treasury shares</t>
  </si>
  <si>
    <t>Dividends to equity holders</t>
  </si>
  <si>
    <t>Aquisition of own shares</t>
  </si>
  <si>
    <t>Net cash generated from financing activities</t>
  </si>
  <si>
    <t>Total cash flows</t>
  </si>
  <si>
    <t>Cash and cash equivalents at beginning</t>
  </si>
  <si>
    <t>Net foreign currency gains or losses</t>
  </si>
  <si>
    <t>Cash and cash equivalents at end</t>
  </si>
  <si>
    <t xml:space="preserve">Cash at bank </t>
  </si>
  <si>
    <t>Short-term bank deposits</t>
  </si>
  <si>
    <t>Net cash and cash equivalents at end</t>
  </si>
  <si>
    <t>Free cash flow</t>
  </si>
  <si>
    <t>Detached - Denmark</t>
  </si>
  <si>
    <t>EBITDA bsi</t>
  </si>
  <si>
    <t>EBITDAbsi margin</t>
  </si>
  <si>
    <t>EBITDA margin</t>
  </si>
  <si>
    <t>Semi-detached - Denmark</t>
  </si>
  <si>
    <t>Wooden houses - Sweden</t>
  </si>
  <si>
    <t>This publication has been prepared by HusCompagniet for information purposes only. It is not an offer or solicitation to purchase or sell any securities, financial instruments or currency. Whilst reasonable care has been taken to ensure that the content of this publication is not untrue or misleading, no representation is made as to its accuracy or completeness and no liability is accepted for any loss arising from reliance on it.</t>
  </si>
  <si>
    <t>FY-2024</t>
  </si>
  <si>
    <t>**Discontinued operations are closed down and consolidated income statement for 2023 and Q1-Q3 2024 are restated</t>
  </si>
  <si>
    <t>Q1-2023**</t>
  </si>
  <si>
    <t>Q2-2023**</t>
  </si>
  <si>
    <t>Q3-2023**</t>
  </si>
  <si>
    <t>Q4-2023**</t>
  </si>
  <si>
    <t>FY-2023**</t>
  </si>
  <si>
    <t>H1-2023**</t>
  </si>
  <si>
    <t>H2-2023**</t>
  </si>
  <si>
    <t>H1-2024**</t>
  </si>
  <si>
    <t>H2-2024**</t>
  </si>
  <si>
    <t>Income tax receivable</t>
  </si>
  <si>
    <t>Q1-2025</t>
  </si>
  <si>
    <t>Q2-2025</t>
  </si>
  <si>
    <t>Q3-2025</t>
  </si>
  <si>
    <t>Q4-2025</t>
  </si>
  <si>
    <t>FY-2025</t>
  </si>
  <si>
    <t>**Discontinued operations are closed down and consolidated income statement for 2023 are restated.</t>
  </si>
  <si>
    <t>***Discontinued operations are closed down and consolidated income statement for Q1-Q3 2024 are restated.
Staff costs related to production employees at the factories in Esbjerg and Sweden have been reclassified as part of cost of sales and impact gross profit in Semi-detached and Wooden houses segments. In prior years, the costs were included in staff costs and SG&amp;A. Key figures from the comparison periods in 2024 are restated reflecting the change in presentation.</t>
  </si>
  <si>
    <t>Q1-2024***</t>
  </si>
  <si>
    <t>Q2-2024***</t>
  </si>
  <si>
    <t>Q3-2024***</t>
  </si>
  <si>
    <t>Q4-2024***</t>
  </si>
  <si>
    <t>FY-2024***</t>
  </si>
  <si>
    <t>H1-2024***</t>
  </si>
  <si>
    <t>H2-2024***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</si>
</sst>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
    <numFmt numFmtId="165" formatCode="_(* #,##0_);_(* \(#,##0\);_(* &quot;&quot;\ \-\ &quot;&quot;_);_(@_)"/>
    <numFmt numFmtId="166" formatCode="#,##0.000"/>
    <numFmt numFmtId="167" formatCode="_(* #,##0_);_(* \(#,##0\);_(* &quot;-&quot;_);_(@_)"/>
    <numFmt numFmtId="168" formatCode="_(* #,##0.0_);_(* \(#,##0.0\);_(* &quot;-&quot;_);_(@_)"/>
    <numFmt numFmtId="169" formatCode="_-* #,##0.0\x\ _k_r_._-;\-* #,##0.0\ _k_r_._-;_-* &quot;-&quot;?\ _k_r_._-;_-@_-"/>
    <numFmt numFmtId="170" formatCode="_-* #,##0\x\ _k_r_._-;\-* #,##0\ _k_r_._-;_-* &quot;-&quot;?\ _k_r_._-;_-@_-"/>
    <numFmt numFmtId="171" formatCode="#,##0.0"/>
    <numFmt numFmtId="172" formatCode="_(* #,##0_);_(* \(#,##0\);_(* &quot; - &quot;_);_(@_)"/>
    <numFmt numFmtId="173" formatCode="_(* #,##0.00_);_(* \(#,##0.00\);_(* &quot;-&quot;??_);_(@_)"/>
  </numFmts>
  <fonts count="28" x14ac:knownFonts="1">
    <font>
      <sz val="11"/>
      <color theme="1"/>
      <name val="Calibri"/>
      <family val="2"/>
      <scheme val="minor"/>
    </font>
    <font>
      <sz val="11"/>
      <color theme="1"/>
      <name val="Calibri"/>
      <family val="2"/>
      <scheme val="minor"/>
    </font>
    <font>
      <sz val="9"/>
      <name val="Arial"/>
      <family val="2"/>
    </font>
    <font>
      <u/>
      <sz val="11"/>
      <color theme="10"/>
      <name val="Calibri"/>
      <family val="2"/>
      <scheme val="minor"/>
    </font>
    <font>
      <sz val="8"/>
      <color theme="1"/>
      <name val="Arial"/>
      <family val="2"/>
    </font>
    <font>
      <b/>
      <sz val="8"/>
      <color theme="1"/>
      <name val="Arial"/>
      <family val="2"/>
    </font>
    <font>
      <sz val="10"/>
      <color theme="0"/>
      <name val="Arial"/>
      <family val="2"/>
    </font>
    <font>
      <b/>
      <sz val="10"/>
      <color theme="0"/>
      <name val="Arial"/>
      <family val="2"/>
    </font>
    <font>
      <sz val="10"/>
      <color theme="3" tint="-0.249977111117893"/>
      <name val="Arial"/>
      <family val="2"/>
    </font>
    <font>
      <b/>
      <sz val="10"/>
      <color theme="1"/>
      <name val="Arial"/>
      <family val="2"/>
    </font>
    <font>
      <sz val="10"/>
      <color theme="1"/>
      <name val="Arial"/>
      <family val="2"/>
    </font>
    <font>
      <sz val="8"/>
      <color theme="3" tint="-0.249977111117893"/>
      <name val="Arial"/>
      <family val="2"/>
    </font>
    <font>
      <b/>
      <sz val="10"/>
      <color theme="3" tint="-0.249977111117893"/>
      <name val="Arial"/>
      <family val="2"/>
    </font>
    <font>
      <b/>
      <sz val="8"/>
      <color theme="3" tint="-0.249977111117893"/>
      <name val="Arial"/>
      <family val="2"/>
    </font>
    <font>
      <i/>
      <sz val="8"/>
      <color theme="1"/>
      <name val="Arial"/>
      <family val="2"/>
    </font>
    <font>
      <u/>
      <sz val="11"/>
      <color theme="10"/>
      <name val="Arial"/>
      <family val="2"/>
    </font>
    <font>
      <u/>
      <sz val="9"/>
      <color theme="10"/>
      <name val="Arial"/>
      <family val="2"/>
    </font>
    <font>
      <b/>
      <sz val="11"/>
      <color rgb="FF000000"/>
      <name val="Arial"/>
      <family val="2"/>
    </font>
    <font>
      <sz val="11"/>
      <color theme="1"/>
      <name val="Arial"/>
      <family val="2"/>
    </font>
    <font>
      <b/>
      <sz val="11"/>
      <color theme="1"/>
      <name val="Arial"/>
      <family val="2"/>
    </font>
    <font>
      <b/>
      <sz val="22"/>
      <color theme="1"/>
      <name val="Arial"/>
      <family val="2"/>
    </font>
    <font>
      <sz val="12"/>
      <color theme="1"/>
      <name val="Arial"/>
      <family val="2"/>
    </font>
    <font>
      <sz val="8"/>
      <name val="Arial"/>
      <family val="2"/>
    </font>
    <font>
      <sz val="8"/>
      <color rgb="FF333F4F"/>
      <name val="Arial"/>
      <family val="2"/>
    </font>
    <font>
      <b/>
      <sz val="8"/>
      <color rgb="FF333F4F"/>
      <name val="Arial"/>
      <family val="2"/>
    </font>
    <font>
      <b/>
      <sz val="10"/>
      <color theme="3" tint="-0.249977111117893"/>
      <name val="Calibri"/>
      <family val="2"/>
      <scheme val="minor"/>
    </font>
    <font>
      <sz val="10"/>
      <color theme="3" tint="-0.249977111117893"/>
      <name val="Calibri"/>
      <family val="2"/>
      <scheme val="minor"/>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rgb="FF000000"/>
      </patternFill>
    </fill>
    <fill>
      <patternFill patternType="solid">
        <fgColor theme="0"/>
        <bgColor rgb="FF000000"/>
      </patternFill>
    </fill>
  </fills>
  <borders count="22">
    <border>
      <left/>
      <right/>
      <top/>
      <bottom/>
      <diagonal/>
    </border>
    <border>
      <left/>
      <right/>
      <top/>
      <bottom style="thin">
        <color theme="3" tint="-0.249977111117893"/>
      </bottom>
      <diagonal/>
    </border>
    <border>
      <left/>
      <right/>
      <top style="thin">
        <color theme="3" tint="-0.249977111117893"/>
      </top>
      <bottom style="thin">
        <color theme="3" tint="-0.249977111117893"/>
      </bottom>
      <diagonal/>
    </border>
    <border>
      <left/>
      <right/>
      <top/>
      <bottom style="thin">
        <color indexed="64"/>
      </bottom>
      <diagonal/>
    </border>
    <border>
      <left/>
      <right/>
      <top style="thin">
        <color theme="3" tint="-0.249977111117893"/>
      </top>
      <bottom/>
      <diagonal/>
    </border>
    <border>
      <left/>
      <right/>
      <top style="thin">
        <color indexed="64"/>
      </top>
      <bottom style="thin">
        <color indexed="64"/>
      </bottom>
      <diagonal/>
    </border>
    <border>
      <left/>
      <right/>
      <top style="thin">
        <color theme="3" tint="-0.249977111117893"/>
      </top>
      <bottom style="medium">
        <color theme="3" tint="-0.249977111117893"/>
      </bottom>
      <diagonal/>
    </border>
    <border>
      <left/>
      <right/>
      <top style="thin">
        <color theme="3" tint="-0.249977111117893"/>
      </top>
      <bottom style="thin">
        <color indexed="64"/>
      </bottom>
      <diagonal/>
    </border>
    <border>
      <left/>
      <right/>
      <top style="thin">
        <color indexed="64"/>
      </top>
      <bottom/>
      <diagonal/>
    </border>
    <border>
      <left/>
      <right/>
      <top/>
      <bottom style="thin">
        <color theme="3" tint="-0.499984740745262"/>
      </bottom>
      <diagonal/>
    </border>
    <border>
      <left/>
      <right/>
      <top/>
      <bottom style="medium">
        <color theme="3" tint="-0.499984740745262"/>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xf numFmtId="43" fontId="1" fillId="0" borderId="0" applyFont="0" applyFill="0" applyBorder="0" applyAlignment="0" applyProtection="0"/>
    <xf numFmtId="165" fontId="2" fillId="2" borderId="0"/>
    <xf numFmtId="9" fontId="1" fillId="0" borderId="0" applyFont="0" applyFill="0" applyBorder="0" applyAlignment="0" applyProtection="0"/>
    <xf numFmtId="0" fontId="3" fillId="0" borderId="0" applyNumberFormat="0" applyFill="0" applyBorder="0" applyAlignment="0" applyProtection="0"/>
    <xf numFmtId="165" fontId="2" fillId="2" borderId="0"/>
    <xf numFmtId="173" fontId="1" fillId="0" borderId="0" applyFont="0" applyFill="0" applyBorder="0" applyAlignment="0" applyProtection="0"/>
  </cellStyleXfs>
  <cellXfs count="210">
    <xf numFmtId="0" fontId="0" fillId="0" borderId="0" xfId="0"/>
    <xf numFmtId="0" fontId="4" fillId="2" borderId="0" xfId="0" applyFont="1" applyFill="1"/>
    <xf numFmtId="0" fontId="4" fillId="0" borderId="0" xfId="0" applyFont="1"/>
    <xf numFmtId="167" fontId="4" fillId="0" borderId="0" xfId="0" applyNumberFormat="1" applyFont="1"/>
    <xf numFmtId="0" fontId="5" fillId="0" borderId="8" xfId="0" applyFont="1" applyBorder="1"/>
    <xf numFmtId="1" fontId="4" fillId="0" borderId="0" xfId="0" applyNumberFormat="1" applyFont="1"/>
    <xf numFmtId="0" fontId="5" fillId="0" borderId="0" xfId="0" applyFont="1"/>
    <xf numFmtId="0" fontId="4" fillId="0" borderId="0" xfId="0" applyFont="1" applyAlignment="1">
      <alignment horizontal="right"/>
    </xf>
    <xf numFmtId="167" fontId="5" fillId="0" borderId="8" xfId="0" applyNumberFormat="1" applyFont="1" applyBorder="1"/>
    <xf numFmtId="167" fontId="5" fillId="0" borderId="0" xfId="0" applyNumberFormat="1" applyFont="1"/>
    <xf numFmtId="164" fontId="4" fillId="0" borderId="0" xfId="3" applyNumberFormat="1" applyFont="1" applyFill="1"/>
    <xf numFmtId="164" fontId="5" fillId="0" borderId="8" xfId="3" applyNumberFormat="1" applyFont="1" applyFill="1" applyBorder="1"/>
    <xf numFmtId="0" fontId="6" fillId="3" borderId="0" xfId="0" applyFont="1" applyFill="1" applyAlignment="1">
      <alignment horizontal="left"/>
    </xf>
    <xf numFmtId="0" fontId="7" fillId="3" borderId="0" xfId="0" applyFont="1" applyFill="1" applyAlignment="1">
      <alignment horizontal="right" wrapText="1"/>
    </xf>
    <xf numFmtId="0" fontId="7" fillId="3" borderId="0" xfId="0" applyFont="1" applyFill="1" applyAlignment="1">
      <alignment horizontal="left" wrapText="1"/>
    </xf>
    <xf numFmtId="164" fontId="8" fillId="0" borderId="0" xfId="3" applyNumberFormat="1" applyFont="1" applyAlignment="1">
      <alignment horizontal="right"/>
    </xf>
    <xf numFmtId="168" fontId="4" fillId="0" borderId="0" xfId="0" applyNumberFormat="1" applyFont="1"/>
    <xf numFmtId="0" fontId="9" fillId="0" borderId="0" xfId="0" applyFont="1"/>
    <xf numFmtId="0" fontId="10" fillId="0" borderId="0" xfId="0" applyFont="1"/>
    <xf numFmtId="3" fontId="10" fillId="0" borderId="0" xfId="0" applyNumberFormat="1" applyFont="1"/>
    <xf numFmtId="164" fontId="10" fillId="0" borderId="0" xfId="3" applyNumberFormat="1" applyFont="1"/>
    <xf numFmtId="164" fontId="10" fillId="0" borderId="0" xfId="0" applyNumberFormat="1" applyFont="1"/>
    <xf numFmtId="0" fontId="10" fillId="2" borderId="0" xfId="0" applyFont="1" applyFill="1"/>
    <xf numFmtId="0" fontId="8" fillId="0" borderId="0" xfId="0" applyFont="1"/>
    <xf numFmtId="0" fontId="8" fillId="0" borderId="0" xfId="0" applyFont="1" applyAlignment="1">
      <alignment horizontal="right"/>
    </xf>
    <xf numFmtId="0" fontId="7" fillId="3" borderId="0" xfId="0" applyFont="1" applyFill="1" applyAlignment="1">
      <alignment horizontal="right"/>
    </xf>
    <xf numFmtId="3" fontId="8" fillId="2" borderId="0" xfId="0" applyNumberFormat="1" applyFont="1" applyFill="1" applyAlignment="1">
      <alignment horizontal="right"/>
    </xf>
    <xf numFmtId="0" fontId="12" fillId="0" borderId="0" xfId="0" applyFont="1"/>
    <xf numFmtId="0" fontId="12" fillId="0" borderId="0" xfId="0" applyFont="1" applyAlignment="1">
      <alignment horizontal="right"/>
    </xf>
    <xf numFmtId="0" fontId="13" fillId="0" borderId="0" xfId="0" applyFont="1" applyAlignment="1">
      <alignment horizontal="right"/>
    </xf>
    <xf numFmtId="0" fontId="8" fillId="2" borderId="0" xfId="0" applyFont="1" applyFill="1" applyAlignment="1">
      <alignment horizontal="right"/>
    </xf>
    <xf numFmtId="15" fontId="7" fillId="3" borderId="0" xfId="0" applyNumberFormat="1" applyFont="1" applyFill="1" applyAlignment="1">
      <alignment horizontal="right"/>
    </xf>
    <xf numFmtId="15" fontId="7" fillId="2" borderId="0" xfId="0" applyNumberFormat="1" applyFont="1" applyFill="1" applyAlignment="1">
      <alignment horizontal="right"/>
    </xf>
    <xf numFmtId="0" fontId="8" fillId="2" borderId="0" xfId="0" applyFont="1" applyFill="1"/>
    <xf numFmtId="0" fontId="12" fillId="2" borderId="0" xfId="0" applyFont="1" applyFill="1" applyAlignment="1">
      <alignment horizontal="right"/>
    </xf>
    <xf numFmtId="3" fontId="10" fillId="2" borderId="0" xfId="0" applyNumberFormat="1" applyFont="1" applyFill="1"/>
    <xf numFmtId="0" fontId="11" fillId="2" borderId="0" xfId="0" applyFont="1" applyFill="1"/>
    <xf numFmtId="0" fontId="13" fillId="2" borderId="0" xfId="0" applyFont="1" applyFill="1" applyAlignment="1">
      <alignment horizontal="right"/>
    </xf>
    <xf numFmtId="0" fontId="11" fillId="0" borderId="0" xfId="0" applyFont="1" applyAlignment="1">
      <alignment horizontal="left"/>
    </xf>
    <xf numFmtId="0" fontId="14" fillId="0" borderId="0" xfId="0" applyFont="1"/>
    <xf numFmtId="164" fontId="14" fillId="0" borderId="0" xfId="3" applyNumberFormat="1" applyFont="1"/>
    <xf numFmtId="0" fontId="16" fillId="0" borderId="0" xfId="4" quotePrefix="1" applyFont="1"/>
    <xf numFmtId="0" fontId="17" fillId="0" borderId="0" xfId="0" applyFont="1"/>
    <xf numFmtId="0" fontId="18" fillId="2" borderId="0" xfId="0" applyFont="1" applyFill="1"/>
    <xf numFmtId="0" fontId="18" fillId="0" borderId="0" xfId="0" applyFont="1"/>
    <xf numFmtId="0" fontId="19" fillId="0" borderId="0" xfId="0" applyFont="1"/>
    <xf numFmtId="0" fontId="15" fillId="0" borderId="0" xfId="4" quotePrefix="1" applyFont="1" applyAlignment="1">
      <alignment horizontal="left"/>
    </xf>
    <xf numFmtId="0" fontId="18" fillId="0" borderId="0" xfId="0" applyFont="1" applyAlignment="1">
      <alignment horizontal="left"/>
    </xf>
    <xf numFmtId="0" fontId="4" fillId="0" borderId="0" xfId="0" quotePrefix="1" applyFont="1" applyAlignment="1">
      <alignment horizontal="right"/>
    </xf>
    <xf numFmtId="3" fontId="4" fillId="0" borderId="0" xfId="1" applyNumberFormat="1" applyFont="1" applyBorder="1" applyAlignment="1">
      <alignment horizontal="right"/>
    </xf>
    <xf numFmtId="0" fontId="5" fillId="0" borderId="0" xfId="0" applyFont="1" applyAlignment="1">
      <alignment horizontal="right"/>
    </xf>
    <xf numFmtId="0" fontId="5" fillId="0" borderId="0" xfId="0" applyFont="1" applyAlignment="1">
      <alignment horizontal="left"/>
    </xf>
    <xf numFmtId="0" fontId="5" fillId="0" borderId="2" xfId="0" applyFont="1" applyBorder="1"/>
    <xf numFmtId="3" fontId="5" fillId="0" borderId="11" xfId="1" applyNumberFormat="1" applyFont="1" applyBorder="1" applyAlignment="1">
      <alignment horizontal="right"/>
    </xf>
    <xf numFmtId="0" fontId="5" fillId="0" borderId="5" xfId="0" applyFont="1" applyBorder="1" applyAlignment="1">
      <alignment horizontal="left"/>
    </xf>
    <xf numFmtId="0" fontId="4" fillId="0" borderId="0" xfId="0" applyFont="1" applyAlignment="1">
      <alignment horizontal="left"/>
    </xf>
    <xf numFmtId="3" fontId="5" fillId="0" borderId="0" xfId="1" applyNumberFormat="1" applyFont="1" applyBorder="1" applyAlignment="1">
      <alignment horizontal="right"/>
    </xf>
    <xf numFmtId="0" fontId="4"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vertical="top"/>
    </xf>
    <xf numFmtId="3" fontId="5" fillId="0" borderId="5" xfId="1" applyNumberFormat="1" applyFont="1" applyBorder="1" applyAlignment="1">
      <alignment horizontal="right"/>
    </xf>
    <xf numFmtId="0" fontId="4" fillId="2" borderId="0" xfId="0" applyFont="1" applyFill="1" applyAlignment="1">
      <alignment vertical="center"/>
    </xf>
    <xf numFmtId="0" fontId="4" fillId="2" borderId="1" xfId="0" applyFont="1" applyFill="1" applyBorder="1" applyAlignment="1">
      <alignment vertical="center"/>
    </xf>
    <xf numFmtId="0" fontId="4" fillId="2" borderId="9" xfId="0" applyFont="1" applyFill="1" applyBorder="1" applyAlignment="1">
      <alignment vertical="center"/>
    </xf>
    <xf numFmtId="0" fontId="5" fillId="2" borderId="10" xfId="0" applyFont="1" applyFill="1" applyBorder="1" applyAlignment="1">
      <alignment vertical="center"/>
    </xf>
    <xf numFmtId="3" fontId="5" fillId="2" borderId="10" xfId="0" applyNumberFormat="1" applyFont="1" applyFill="1" applyBorder="1" applyAlignment="1">
      <alignment vertical="center"/>
    </xf>
    <xf numFmtId="3" fontId="5" fillId="0" borderId="10" xfId="1" applyNumberFormat="1" applyFont="1" applyFill="1" applyBorder="1" applyAlignment="1">
      <alignment vertical="center"/>
    </xf>
    <xf numFmtId="3" fontId="4" fillId="0" borderId="0" xfId="1" applyNumberFormat="1" applyFont="1" applyAlignment="1">
      <alignment horizontal="right"/>
    </xf>
    <xf numFmtId="0" fontId="4" fillId="0" borderId="1" xfId="0" applyFont="1" applyBorder="1"/>
    <xf numFmtId="3" fontId="5" fillId="0" borderId="2" xfId="1" applyNumberFormat="1" applyFont="1" applyBorder="1" applyAlignment="1">
      <alignment horizontal="right"/>
    </xf>
    <xf numFmtId="3" fontId="4" fillId="0" borderId="3" xfId="1" applyNumberFormat="1" applyFont="1" applyBorder="1" applyAlignment="1">
      <alignment horizontal="right"/>
    </xf>
    <xf numFmtId="0" fontId="4" fillId="0" borderId="3" xfId="0" applyFont="1" applyBorder="1" applyAlignment="1">
      <alignment horizontal="left"/>
    </xf>
    <xf numFmtId="43" fontId="4" fillId="2" borderId="0" xfId="1" applyFont="1" applyFill="1" applyAlignment="1">
      <alignment horizontal="right"/>
    </xf>
    <xf numFmtId="43" fontId="4" fillId="2" borderId="0" xfId="1" applyFont="1" applyFill="1" applyBorder="1" applyAlignment="1">
      <alignment horizontal="right"/>
    </xf>
    <xf numFmtId="3" fontId="4" fillId="2" borderId="0" xfId="1" applyNumberFormat="1" applyFont="1" applyFill="1" applyAlignment="1">
      <alignment horizontal="right"/>
    </xf>
    <xf numFmtId="3" fontId="4" fillId="2" borderId="0" xfId="1" applyNumberFormat="1" applyFont="1" applyFill="1" applyBorder="1" applyAlignment="1">
      <alignment horizontal="right"/>
    </xf>
    <xf numFmtId="3" fontId="4" fillId="0" borderId="0" xfId="1" applyNumberFormat="1" applyFont="1" applyFill="1" applyAlignment="1">
      <alignment horizontal="right"/>
    </xf>
    <xf numFmtId="0" fontId="5" fillId="0" borderId="2" xfId="0" applyFont="1" applyBorder="1" applyAlignment="1">
      <alignment horizontal="right"/>
    </xf>
    <xf numFmtId="3" fontId="5" fillId="2" borderId="2" xfId="1" applyNumberFormat="1" applyFont="1" applyFill="1" applyBorder="1" applyAlignment="1">
      <alignment horizontal="right"/>
    </xf>
    <xf numFmtId="3" fontId="5" fillId="2" borderId="0" xfId="1" applyNumberFormat="1" applyFont="1" applyFill="1" applyBorder="1" applyAlignment="1">
      <alignment horizontal="right"/>
    </xf>
    <xf numFmtId="3" fontId="4" fillId="2" borderId="0" xfId="0" applyNumberFormat="1" applyFont="1" applyFill="1" applyAlignment="1">
      <alignment horizontal="right"/>
    </xf>
    <xf numFmtId="3" fontId="5" fillId="2" borderId="0" xfId="0" applyNumberFormat="1" applyFont="1" applyFill="1" applyAlignment="1">
      <alignment horizontal="right"/>
    </xf>
    <xf numFmtId="0" fontId="4" fillId="0" borderId="1" xfId="0" applyFont="1" applyBorder="1" applyAlignment="1">
      <alignment horizontal="right"/>
    </xf>
    <xf numFmtId="3" fontId="4" fillId="0" borderId="1" xfId="1" applyNumberFormat="1" applyFont="1" applyBorder="1" applyAlignment="1">
      <alignment horizontal="right"/>
    </xf>
    <xf numFmtId="0" fontId="5" fillId="0" borderId="6" xfId="0" applyFont="1" applyBorder="1" applyAlignment="1">
      <alignment horizontal="right"/>
    </xf>
    <xf numFmtId="3" fontId="5" fillId="0" borderId="6" xfId="1" applyNumberFormat="1" applyFont="1" applyBorder="1" applyAlignment="1">
      <alignment horizontal="right"/>
    </xf>
    <xf numFmtId="0" fontId="4" fillId="2" borderId="0" xfId="0" applyFont="1" applyFill="1" applyAlignment="1">
      <alignment horizontal="right"/>
    </xf>
    <xf numFmtId="0" fontId="4" fillId="0" borderId="2" xfId="0" applyFont="1" applyBorder="1" applyAlignment="1">
      <alignment horizontal="right"/>
    </xf>
    <xf numFmtId="0" fontId="5" fillId="2" borderId="0" xfId="0" applyFont="1" applyFill="1" applyAlignment="1">
      <alignment horizontal="right"/>
    </xf>
    <xf numFmtId="0" fontId="4" fillId="0" borderId="1" xfId="0" applyFont="1" applyBorder="1" applyAlignment="1">
      <alignment horizontal="left"/>
    </xf>
    <xf numFmtId="43" fontId="4" fillId="0" borderId="0" xfId="1" applyFont="1" applyAlignment="1">
      <alignment horizontal="right"/>
    </xf>
    <xf numFmtId="3" fontId="5" fillId="2" borderId="0" xfId="1" applyNumberFormat="1" applyFont="1" applyFill="1" applyAlignment="1">
      <alignment horizontal="right"/>
    </xf>
    <xf numFmtId="3" fontId="5" fillId="2" borderId="6" xfId="1" applyNumberFormat="1" applyFont="1" applyFill="1" applyBorder="1" applyAlignment="1">
      <alignment horizontal="right"/>
    </xf>
    <xf numFmtId="0" fontId="5" fillId="0" borderId="3" xfId="0" applyFont="1" applyBorder="1"/>
    <xf numFmtId="3" fontId="5" fillId="0" borderId="3" xfId="1" applyNumberFormat="1" applyFont="1" applyBorder="1" applyAlignment="1">
      <alignment horizontal="right"/>
    </xf>
    <xf numFmtId="0" fontId="4" fillId="0" borderId="8" xfId="0" applyFont="1" applyBorder="1"/>
    <xf numFmtId="0" fontId="5" fillId="0" borderId="6" xfId="0" applyFont="1" applyBorder="1"/>
    <xf numFmtId="0" fontId="4" fillId="0" borderId="4" xfId="0" applyFont="1" applyBorder="1"/>
    <xf numFmtId="0" fontId="5" fillId="0" borderId="5" xfId="0" applyFont="1" applyBorder="1"/>
    <xf numFmtId="0" fontId="5" fillId="0" borderId="5" xfId="0" applyFont="1" applyBorder="1" applyAlignment="1">
      <alignment horizontal="right"/>
    </xf>
    <xf numFmtId="164" fontId="4" fillId="0" borderId="0" xfId="3" applyNumberFormat="1" applyFont="1" applyAlignment="1">
      <alignment horizontal="right"/>
    </xf>
    <xf numFmtId="164" fontId="4" fillId="0" borderId="0" xfId="3" applyNumberFormat="1" applyFont="1" applyFill="1" applyAlignment="1">
      <alignment horizontal="right"/>
    </xf>
    <xf numFmtId="0" fontId="4" fillId="2" borderId="0" xfId="0" applyFont="1" applyFill="1" applyAlignment="1">
      <alignment horizontal="left"/>
    </xf>
    <xf numFmtId="0" fontId="20" fillId="2" borderId="0" xfId="0" applyFont="1" applyFill="1" applyAlignment="1">
      <alignment horizontal="left" vertical="center" readingOrder="1"/>
    </xf>
    <xf numFmtId="0" fontId="21" fillId="2" borderId="0" xfId="0" applyFont="1" applyFill="1" applyAlignment="1">
      <alignment horizontal="left" vertical="center" readingOrder="1"/>
    </xf>
    <xf numFmtId="168" fontId="5" fillId="0" borderId="8" xfId="0" applyNumberFormat="1" applyFont="1" applyBorder="1" applyAlignment="1">
      <alignment horizontal="right"/>
    </xf>
    <xf numFmtId="171" fontId="4" fillId="2" borderId="0" xfId="1" applyNumberFormat="1" applyFont="1" applyFill="1" applyAlignment="1">
      <alignment horizontal="right"/>
    </xf>
    <xf numFmtId="3" fontId="5" fillId="0" borderId="8" xfId="1" applyNumberFormat="1" applyFont="1" applyFill="1" applyBorder="1" applyAlignment="1">
      <alignment horizontal="right"/>
    </xf>
    <xf numFmtId="3" fontId="4" fillId="0" borderId="0" xfId="0" applyNumberFormat="1" applyFont="1"/>
    <xf numFmtId="0" fontId="22" fillId="4" borderId="0" xfId="0" applyFont="1" applyFill="1" applyAlignment="1">
      <alignment horizontal="right"/>
    </xf>
    <xf numFmtId="3" fontId="22" fillId="4" borderId="0" xfId="0" applyNumberFormat="1" applyFont="1" applyFill="1" applyAlignment="1">
      <alignment horizontal="right"/>
    </xf>
    <xf numFmtId="164" fontId="23" fillId="0" borderId="0" xfId="0" applyNumberFormat="1" applyFont="1" applyAlignment="1">
      <alignment horizontal="right"/>
    </xf>
    <xf numFmtId="164" fontId="4" fillId="0" borderId="0" xfId="3" applyNumberFormat="1" applyFont="1"/>
    <xf numFmtId="0" fontId="23" fillId="4" borderId="0" xfId="0" applyFont="1" applyFill="1"/>
    <xf numFmtId="3" fontId="23" fillId="4" borderId="0" xfId="0" applyNumberFormat="1" applyFont="1" applyFill="1"/>
    <xf numFmtId="3" fontId="24" fillId="4" borderId="8" xfId="0" applyNumberFormat="1" applyFont="1" applyFill="1" applyBorder="1"/>
    <xf numFmtId="3" fontId="23" fillId="4" borderId="0" xfId="0" applyNumberFormat="1" applyFont="1" applyFill="1" applyAlignment="1">
      <alignment horizontal="right"/>
    </xf>
    <xf numFmtId="0" fontId="23" fillId="4" borderId="0" xfId="0" applyFont="1" applyFill="1" applyAlignment="1">
      <alignment horizontal="right"/>
    </xf>
    <xf numFmtId="3" fontId="24" fillId="4" borderId="8" xfId="0" applyNumberFormat="1" applyFont="1" applyFill="1" applyBorder="1" applyAlignment="1">
      <alignment horizontal="right"/>
    </xf>
    <xf numFmtId="164" fontId="23" fillId="4" borderId="0" xfId="0" applyNumberFormat="1" applyFont="1" applyFill="1" applyAlignment="1">
      <alignment horizontal="right"/>
    </xf>
    <xf numFmtId="164" fontId="24" fillId="4" borderId="8" xfId="0" applyNumberFormat="1" applyFont="1" applyFill="1" applyBorder="1" applyAlignment="1">
      <alignment horizontal="right"/>
    </xf>
    <xf numFmtId="0" fontId="23" fillId="0" borderId="0" xfId="0" applyFont="1" applyAlignment="1">
      <alignment horizontal="right"/>
    </xf>
    <xf numFmtId="0" fontId="24" fillId="0" borderId="8" xfId="0" applyFont="1" applyBorder="1" applyAlignment="1">
      <alignment horizontal="right"/>
    </xf>
    <xf numFmtId="0" fontId="24" fillId="4" borderId="8" xfId="0" applyFont="1" applyFill="1" applyBorder="1" applyAlignment="1">
      <alignment horizontal="right"/>
    </xf>
    <xf numFmtId="167" fontId="10" fillId="0" borderId="0" xfId="0" applyNumberFormat="1" applyFont="1"/>
    <xf numFmtId="3" fontId="11" fillId="0" borderId="0" xfId="1" applyNumberFormat="1" applyFont="1" applyAlignment="1">
      <alignment horizontal="right"/>
    </xf>
    <xf numFmtId="3" fontId="11" fillId="0" borderId="0" xfId="1" applyNumberFormat="1" applyFont="1" applyFill="1" applyAlignment="1">
      <alignment horizontal="right"/>
    </xf>
    <xf numFmtId="3" fontId="13" fillId="0" borderId="8" xfId="1" applyNumberFormat="1" applyFont="1" applyBorder="1" applyAlignment="1">
      <alignment horizontal="right"/>
    </xf>
    <xf numFmtId="164" fontId="11" fillId="2" borderId="0" xfId="3" applyNumberFormat="1" applyFont="1" applyFill="1" applyAlignment="1">
      <alignment horizontal="right"/>
    </xf>
    <xf numFmtId="164" fontId="13" fillId="2" borderId="8" xfId="3" applyNumberFormat="1" applyFont="1" applyFill="1" applyBorder="1" applyAlignment="1">
      <alignment horizontal="right"/>
    </xf>
    <xf numFmtId="3" fontId="13" fillId="2" borderId="8" xfId="1" applyNumberFormat="1" applyFont="1" applyFill="1" applyBorder="1" applyAlignment="1">
      <alignment horizontal="right"/>
    </xf>
    <xf numFmtId="0" fontId="14" fillId="2" borderId="0" xfId="0" applyFont="1" applyFill="1"/>
    <xf numFmtId="3" fontId="24" fillId="4" borderId="0" xfId="0" applyNumberFormat="1" applyFont="1" applyFill="1" applyAlignment="1">
      <alignment horizontal="right"/>
    </xf>
    <xf numFmtId="171" fontId="11" fillId="2" borderId="0" xfId="1" applyNumberFormat="1" applyFont="1" applyFill="1" applyAlignment="1">
      <alignment horizontal="right"/>
    </xf>
    <xf numFmtId="164" fontId="14" fillId="2" borderId="0" xfId="3" applyNumberFormat="1" applyFont="1" applyFill="1"/>
    <xf numFmtId="3" fontId="5" fillId="0" borderId="0" xfId="1" applyNumberFormat="1" applyFont="1" applyFill="1" applyBorder="1" applyAlignment="1">
      <alignment horizontal="right"/>
    </xf>
    <xf numFmtId="172" fontId="10" fillId="0" borderId="0" xfId="0" applyNumberFormat="1" applyFont="1"/>
    <xf numFmtId="164" fontId="11" fillId="0" borderId="0" xfId="3" applyNumberFormat="1" applyFont="1" applyAlignment="1">
      <alignment horizontal="right"/>
    </xf>
    <xf numFmtId="0" fontId="4" fillId="0" borderId="0" xfId="0" applyFont="1" applyAlignment="1">
      <alignment vertical="top" wrapText="1"/>
    </xf>
    <xf numFmtId="3" fontId="14" fillId="2" borderId="0" xfId="0" applyNumberFormat="1" applyFont="1" applyFill="1"/>
    <xf numFmtId="10" fontId="14" fillId="0" borderId="0" xfId="0" applyNumberFormat="1" applyFont="1"/>
    <xf numFmtId="164" fontId="23" fillId="4" borderId="0" xfId="3" applyNumberFormat="1" applyFont="1" applyFill="1" applyAlignment="1">
      <alignment horizontal="right"/>
    </xf>
    <xf numFmtId="169" fontId="14" fillId="0" borderId="0" xfId="0" applyNumberFormat="1" applyFont="1" applyAlignment="1">
      <alignment horizontal="right"/>
    </xf>
    <xf numFmtId="170" fontId="14" fillId="0" borderId="0" xfId="0" applyNumberFormat="1" applyFont="1" applyAlignment="1">
      <alignment horizontal="right"/>
    </xf>
    <xf numFmtId="0" fontId="23" fillId="0" borderId="0" xfId="0" applyFont="1"/>
    <xf numFmtId="3" fontId="22" fillId="0" borderId="0" xfId="0" applyNumberFormat="1" applyFont="1" applyAlignment="1">
      <alignment horizontal="right"/>
    </xf>
    <xf numFmtId="169" fontId="14" fillId="0" borderId="0" xfId="0" applyNumberFormat="1" applyFont="1" applyAlignment="1">
      <alignment horizontal="right" vertical="center"/>
    </xf>
    <xf numFmtId="3" fontId="8" fillId="0" borderId="0" xfId="3" applyNumberFormat="1" applyFont="1" applyAlignment="1">
      <alignment horizontal="right"/>
    </xf>
    <xf numFmtId="3" fontId="13" fillId="0" borderId="0" xfId="1" applyNumberFormat="1" applyFont="1" applyBorder="1" applyAlignment="1">
      <alignment horizontal="right"/>
    </xf>
    <xf numFmtId="164" fontId="24" fillId="4" borderId="0" xfId="0" applyNumberFormat="1" applyFont="1" applyFill="1" applyAlignment="1">
      <alignment horizontal="right"/>
    </xf>
    <xf numFmtId="3" fontId="11" fillId="0" borderId="3" xfId="1" applyNumberFormat="1" applyFont="1" applyFill="1" applyBorder="1" applyAlignment="1">
      <alignment horizontal="right"/>
    </xf>
    <xf numFmtId="167" fontId="4" fillId="0" borderId="3" xfId="0" applyNumberFormat="1" applyFont="1" applyBorder="1"/>
    <xf numFmtId="164" fontId="4" fillId="0" borderId="3" xfId="3" applyNumberFormat="1" applyFont="1" applyFill="1" applyBorder="1" applyAlignment="1">
      <alignment horizontal="right"/>
    </xf>
    <xf numFmtId="1" fontId="23" fillId="4" borderId="0" xfId="0" applyNumberFormat="1" applyFont="1" applyFill="1" applyAlignment="1">
      <alignment horizontal="right"/>
    </xf>
    <xf numFmtId="1" fontId="23" fillId="4" borderId="5" xfId="0" applyNumberFormat="1" applyFont="1" applyFill="1" applyBorder="1" applyAlignment="1">
      <alignment horizontal="right"/>
    </xf>
    <xf numFmtId="164" fontId="23" fillId="4" borderId="3" xfId="0" applyNumberFormat="1" applyFont="1" applyFill="1" applyBorder="1" applyAlignment="1">
      <alignment horizontal="right"/>
    </xf>
    <xf numFmtId="1" fontId="23" fillId="0" borderId="0" xfId="0" applyNumberFormat="1" applyFont="1" applyAlignment="1">
      <alignment horizontal="right"/>
    </xf>
    <xf numFmtId="1" fontId="23" fillId="0" borderId="3" xfId="0" applyNumberFormat="1" applyFont="1" applyBorder="1" applyAlignment="1">
      <alignment horizontal="right"/>
    </xf>
    <xf numFmtId="1" fontId="24" fillId="4" borderId="0" xfId="0" applyNumberFormat="1" applyFont="1" applyFill="1" applyAlignment="1">
      <alignment horizontal="right"/>
    </xf>
    <xf numFmtId="1" fontId="23" fillId="4" borderId="3" xfId="0" applyNumberFormat="1" applyFont="1" applyFill="1" applyBorder="1" applyAlignment="1">
      <alignment horizontal="right"/>
    </xf>
    <xf numFmtId="3" fontId="26" fillId="0" borderId="0" xfId="1" applyNumberFormat="1" applyFont="1" applyAlignment="1">
      <alignment horizontal="right"/>
    </xf>
    <xf numFmtId="3" fontId="25" fillId="0" borderId="2" xfId="1" applyNumberFormat="1" applyFont="1" applyBorder="1" applyAlignment="1">
      <alignment horizontal="right"/>
    </xf>
    <xf numFmtId="3" fontId="25" fillId="0" borderId="2" xfId="1" applyNumberFormat="1" applyFont="1" applyFill="1" applyBorder="1" applyAlignment="1">
      <alignment horizontal="right"/>
    </xf>
    <xf numFmtId="171" fontId="11" fillId="2" borderId="0" xfId="1" applyNumberFormat="1" applyFont="1" applyFill="1" applyBorder="1" applyAlignment="1">
      <alignment horizontal="right"/>
    </xf>
    <xf numFmtId="166" fontId="10" fillId="2" borderId="0" xfId="0" applyNumberFormat="1" applyFont="1" applyFill="1"/>
    <xf numFmtId="164" fontId="10" fillId="2" borderId="0" xfId="3" applyNumberFormat="1" applyFont="1" applyFill="1"/>
    <xf numFmtId="3" fontId="4" fillId="2" borderId="0" xfId="0" applyNumberFormat="1" applyFont="1" applyFill="1"/>
    <xf numFmtId="172" fontId="10" fillId="2" borderId="0" xfId="0" applyNumberFormat="1" applyFont="1" applyFill="1"/>
    <xf numFmtId="1" fontId="22" fillId="5" borderId="0" xfId="0" applyNumberFormat="1" applyFont="1" applyFill="1" applyAlignment="1">
      <alignment horizontal="right"/>
    </xf>
    <xf numFmtId="3" fontId="26" fillId="2" borderId="0" xfId="1" applyNumberFormat="1" applyFont="1" applyFill="1" applyAlignment="1">
      <alignment horizontal="right"/>
    </xf>
    <xf numFmtId="3" fontId="5" fillId="2" borderId="11" xfId="1" applyNumberFormat="1" applyFont="1" applyFill="1" applyBorder="1" applyAlignment="1">
      <alignment horizontal="right"/>
    </xf>
    <xf numFmtId="3" fontId="4" fillId="2" borderId="3" xfId="1" applyNumberFormat="1" applyFont="1" applyFill="1" applyBorder="1" applyAlignment="1">
      <alignment horizontal="right"/>
    </xf>
    <xf numFmtId="0" fontId="0" fillId="2" borderId="0" xfId="0" applyFill="1"/>
    <xf numFmtId="170" fontId="14" fillId="2" borderId="0" xfId="0" applyNumberFormat="1" applyFont="1" applyFill="1" applyAlignment="1">
      <alignment horizontal="right"/>
    </xf>
    <xf numFmtId="169" fontId="14" fillId="2" borderId="0" xfId="0" applyNumberFormat="1" applyFont="1" applyFill="1" applyAlignment="1">
      <alignment horizontal="right" vertical="center"/>
    </xf>
    <xf numFmtId="3" fontId="5" fillId="0" borderId="0" xfId="1" applyNumberFormat="1" applyFont="1" applyAlignment="1">
      <alignment horizontal="right"/>
    </xf>
    <xf numFmtId="0" fontId="27" fillId="0" borderId="0" xfId="0" applyFont="1"/>
    <xf numFmtId="0" fontId="4" fillId="2" borderId="0" xfId="0" applyFont="1" applyFill="1" applyAlignment="1">
      <alignment horizontal="left" wrapText="1"/>
    </xf>
    <xf numFmtId="1" fontId="23" fillId="4" borderId="20" xfId="0" applyNumberFormat="1" applyFont="1" applyFill="1" applyBorder="1" applyAlignment="1">
      <alignment horizontal="right" vertical="center"/>
    </xf>
    <xf numFmtId="1" fontId="23" fillId="4" borderId="21" xfId="0" applyNumberFormat="1" applyFont="1" applyFill="1" applyBorder="1" applyAlignment="1">
      <alignment horizontal="right" vertical="center"/>
    </xf>
    <xf numFmtId="164" fontId="23" fillId="4" borderId="20" xfId="3" applyNumberFormat="1" applyFont="1" applyFill="1" applyBorder="1" applyAlignment="1">
      <alignment horizontal="right" vertical="center"/>
    </xf>
    <xf numFmtId="164" fontId="23" fillId="4" borderId="21" xfId="3" applyNumberFormat="1" applyFont="1" applyFill="1" applyBorder="1" applyAlignment="1">
      <alignment horizontal="right" vertical="center"/>
    </xf>
    <xf numFmtId="164" fontId="23" fillId="4" borderId="20" xfId="0" applyNumberFormat="1" applyFont="1" applyFill="1" applyBorder="1" applyAlignment="1">
      <alignment horizontal="right" vertical="center"/>
    </xf>
    <xf numFmtId="164" fontId="23" fillId="4" borderId="21" xfId="0" applyNumberFormat="1" applyFont="1" applyFill="1" applyBorder="1" applyAlignment="1">
      <alignment horizontal="right" vertical="center"/>
    </xf>
    <xf numFmtId="3" fontId="23" fillId="4" borderId="20" xfId="0" applyNumberFormat="1" applyFont="1" applyFill="1" applyBorder="1" applyAlignment="1">
      <alignment horizontal="right" vertical="center"/>
    </xf>
    <xf numFmtId="3" fontId="23" fillId="4" borderId="21" xfId="0" applyNumberFormat="1" applyFont="1" applyFill="1" applyBorder="1" applyAlignment="1">
      <alignment horizontal="right" vertical="center"/>
    </xf>
    <xf numFmtId="0" fontId="23" fillId="4" borderId="20" xfId="0" applyFont="1" applyFill="1" applyBorder="1" applyAlignment="1">
      <alignment horizontal="right" vertical="center"/>
    </xf>
    <xf numFmtId="0" fontId="23" fillId="4" borderId="21" xfId="0" applyFont="1" applyFill="1" applyBorder="1" applyAlignment="1">
      <alignment horizontal="right" vertical="center"/>
    </xf>
    <xf numFmtId="0" fontId="6" fillId="3" borderId="0" xfId="0" applyFont="1" applyFill="1" applyAlignment="1">
      <alignment horizontal="left"/>
    </xf>
    <xf numFmtId="0" fontId="4" fillId="0" borderId="1" xfId="0" applyFont="1" applyBorder="1" applyAlignment="1">
      <alignment horizontal="left"/>
    </xf>
    <xf numFmtId="0" fontId="5" fillId="0" borderId="2"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left"/>
    </xf>
    <xf numFmtId="0" fontId="4"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top" wrapText="1"/>
    </xf>
    <xf numFmtId="0" fontId="4" fillId="0" borderId="0" xfId="0" applyFont="1" applyAlignment="1">
      <alignment horizontal="left" wrapText="1"/>
    </xf>
    <xf numFmtId="0" fontId="5" fillId="0" borderId="6" xfId="0" applyFont="1" applyBorder="1" applyAlignment="1">
      <alignment horizontal="left" vertical="top" wrapText="1"/>
    </xf>
    <xf numFmtId="0" fontId="4" fillId="0" borderId="1" xfId="0" applyFont="1" applyBorder="1" applyAlignment="1">
      <alignment horizontal="left" vertical="top" wrapText="1"/>
    </xf>
    <xf numFmtId="0" fontId="5" fillId="0" borderId="4" xfId="0" applyFont="1" applyBorder="1" applyAlignment="1">
      <alignment horizontal="left"/>
    </xf>
    <xf numFmtId="0" fontId="5" fillId="0" borderId="11" xfId="0" applyFont="1" applyBorder="1" applyAlignment="1">
      <alignment horizontal="left"/>
    </xf>
    <xf numFmtId="0" fontId="18" fillId="2" borderId="12" xfId="0" applyFont="1" applyFill="1" applyBorder="1" applyAlignment="1">
      <alignment horizontal="left" vertical="top" wrapText="1"/>
    </xf>
    <xf numFmtId="0" fontId="18" fillId="2" borderId="13"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15"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16" xfId="0" applyFont="1" applyFill="1" applyBorder="1" applyAlignment="1">
      <alignment horizontal="left" vertical="top" wrapText="1"/>
    </xf>
    <xf numFmtId="0" fontId="18" fillId="2" borderId="17" xfId="0" applyFont="1" applyFill="1" applyBorder="1" applyAlignment="1">
      <alignment horizontal="left" vertical="top" wrapText="1"/>
    </xf>
    <xf numFmtId="0" fontId="18" fillId="2" borderId="18" xfId="0" applyFont="1" applyFill="1" applyBorder="1" applyAlignment="1">
      <alignment horizontal="left" vertical="top" wrapText="1"/>
    </xf>
    <xf numFmtId="0" fontId="18" fillId="2" borderId="19" xfId="0" applyFont="1" applyFill="1" applyBorder="1" applyAlignment="1">
      <alignment horizontal="left" vertical="top" wrapText="1"/>
    </xf>
  </cellXfs>
  <cellStyles count="7">
    <cellStyle name="Comma" xfId="1" builtinId="3"/>
    <cellStyle name="Comma 2" xfId="6" xr:uid="{F773F09D-43A5-457F-8E9A-AEC506D3F646}"/>
    <cellStyle name="Hyperlink" xfId="4" builtinId="8"/>
    <cellStyle name="Normal" xfId="0" builtinId="0"/>
    <cellStyle name="Normal 2 2" xfId="2" xr:uid="{F96F398C-7248-4FFB-BE3B-C5036223954C}"/>
    <cellStyle name="Normal 2 2 2" xfId="5" xr:uid="{52526EB5-DE2C-4A06-830B-678F3818F95E}"/>
    <cellStyle name="Per cent" xfId="3" builtinId="5"/>
  </cellStyles>
  <dxfs count="0"/>
  <tableStyles count="0" defaultTableStyle="TableStyleMedium2" defaultPivotStyle="PivotStyleLight16"/>
  <colors>
    <mruColors>
      <color rgb="FF1247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oncernen/Finance/&#216;konomi/Transaktion/Turnkey/Q3%20Regnskab/Arbejdsudkast/2019%20IFRS%20Template%20-%20Interim%20Financial%20Statement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sglobal1.sharepoint.com/Users/phnielse/AppData/Local/Temp/OneStreamXF/Documents/Public/Country%20Model.v5%20incl%20KP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inancial%20Reports\Rep-Monthly\2018\05\FLASH\FLASH%202018%20-%20Revenue,%20COCB%20and%20Organic%20Growth%20-%20Phasing_OneStream.xlsx.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C_MIDTNORD/Okonomi/20.%20&#197;rsrapporter/&#197;rsrapport%202021/HusCompagniet%20Konsolidering%202021%2001%2003%202022%20-%20efter%20Ruckstell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Key figures"/>
      <sheetName val="Management report - UDGÅR"/>
      <sheetName val="Statement by management"/>
      <sheetName val="Auditors report"/>
      <sheetName val="Income Statement"/>
      <sheetName val="Balance Sheet"/>
      <sheetName val="Statement of cash flows"/>
      <sheetName val="Notes overview"/>
      <sheetName val="Statement of Changes in Equity"/>
      <sheetName val="Notes"/>
      <sheetName val="Input -&gt;"/>
      <sheetName val="Note 4 + 5 - segment"/>
      <sheetName val="Note 9 - discontinued "/>
      <sheetName val="note 15 - garanti"/>
      <sheetName val="Note 13"/>
      <sheetName val="Note 13---"/>
      <sheetName val="Interest"/>
      <sheetName val="afdrag lån"/>
      <sheetName val="2017-2019 Segmentation"/>
      <sheetName val="2017-2019"/>
      <sheetName val="IFRS 16"/>
      <sheetName val="IFRS 16 ydelse + rente"/>
      <sheetName val="Special items breakdown"/>
      <sheetName val="Sepcial items oversigt 2020"/>
      <sheetName val="Konsolidering 30092020"/>
      <sheetName val="WIP adj 2019"/>
      <sheetName val="Konsolidering 30092019"/>
      <sheetName val="EBITA"/>
      <sheetName val="Note financial risk GROUP NY "/>
      <sheetName val="Note financial risk GROUP "/>
      <sheetName val="Afdragsprofil Diego HC 2020"/>
      <sheetName val="SE Afdragsprofil Diego HC 20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Standardsheet"/>
      <sheetName val="Front"/>
      <sheetName val="Highlights"/>
      <sheetName val="Charts"/>
      <sheetName val="Entity KPI"/>
      <sheetName val="Entity KPI CF"/>
      <sheetName val="PL Est"/>
      <sheetName val="PL MTH"/>
      <sheetName val="PL YTD"/>
      <sheetName val="3 MTH Forecast"/>
      <sheetName val="CashFlow Est"/>
      <sheetName val="Cashflow"/>
      <sheetName val="Portfolio - Est_MTD"/>
      <sheetName val="Portfolio - Est_YTD"/>
      <sheetName val="Portfolio - Bud_MTD"/>
      <sheetName val="Portfolio - Bud_YTD"/>
      <sheetName val="Profit Loss-Actual vs Estimate"/>
      <sheetName val="Profit Loss-Act vs Est Pct"/>
      <sheetName val="Profit Loss-Actual vs Bud"/>
      <sheetName val="Profit Loss-Actual vs Bud pct"/>
      <sheetName val="Balance Sheet - Actual vs Bud"/>
      <sheetName val="Balance Sheet - Actual vs Est"/>
      <sheetName val="CUSTvsFin"/>
      <sheetName val="GREAT"/>
      <sheetName val="Act v Bud KA"/>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V"/>
      <sheetName val="Rev MTH"/>
      <sheetName val="Rev YTD"/>
      <sheetName val="Rev QTD"/>
      <sheetName val="COCB MTH"/>
      <sheetName val="COCB YTD"/>
      <sheetName val="COCB QTD"/>
      <sheetName val="COCB% MTH"/>
      <sheetName val="COCB% YTD"/>
      <sheetName val="COCB% QTD"/>
      <sheetName val="OG% MTH"/>
      <sheetName val="OG% YTD"/>
      <sheetName val="OG% QT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Input"/>
      <sheetName val="Konsolidering 31122021"/>
      <sheetName val="Konsolidering 30092020"/>
      <sheetName val="2.1 Segmentoplysninger"/>
      <sheetName val="Key figures"/>
      <sheetName val="Q4 overview"/>
      <sheetName val="Income Statement"/>
      <sheetName val="Balance Sheet"/>
      <sheetName val="Statement of cash flows"/>
      <sheetName val="Statement of Changes in Equity"/>
      <sheetName val="Notes overview"/>
      <sheetName val="Notes IFRS 16 (sec 4)"/>
      <sheetName val="Notes"/>
      <sheetName val="Income Statement_Parent"/>
      <sheetName val="Balance Sheet_Parent"/>
      <sheetName val="Statement of cash flows_Parent"/>
      <sheetName val="St. of Changes in Equity_Parent"/>
      <sheetName val="Sheet1"/>
      <sheetName val="Note overview_Parent"/>
      <sheetName val="Notes_Parent"/>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B6B63-4A33-4E25-A93F-197C416D4259}">
  <dimension ref="A1:J21"/>
  <sheetViews>
    <sheetView showGridLines="0" tabSelected="1" zoomScaleNormal="100" workbookViewId="0">
      <selection activeCell="B2" sqref="B2"/>
    </sheetView>
  </sheetViews>
  <sheetFormatPr defaultColWidth="0" defaultRowHeight="14.25" zeroHeight="1" x14ac:dyDescent="0.2"/>
  <cols>
    <col min="1" max="1" width="1.5703125" style="44" customWidth="1"/>
    <col min="2" max="4" width="8.85546875" style="44" customWidth="1"/>
    <col min="5" max="5" width="9.42578125" style="44" customWidth="1"/>
    <col min="6" max="10" width="8.85546875" style="44" customWidth="1"/>
    <col min="11" max="16384" width="8.85546875" style="44" hidden="1"/>
  </cols>
  <sheetData>
    <row r="1" spans="2:2" x14ac:dyDescent="0.2"/>
    <row r="2" spans="2:2" ht="27.75" x14ac:dyDescent="0.2">
      <c r="B2" s="103" t="s">
        <v>0</v>
      </c>
    </row>
    <row r="3" spans="2:2" ht="15" x14ac:dyDescent="0.2">
      <c r="B3" s="104" t="s">
        <v>1</v>
      </c>
    </row>
    <row r="4" spans="2:2" x14ac:dyDescent="0.2"/>
    <row r="5" spans="2:2" ht="15" x14ac:dyDescent="0.25">
      <c r="B5" s="45" t="s">
        <v>2</v>
      </c>
    </row>
    <row r="6" spans="2:2" x14ac:dyDescent="0.2">
      <c r="B6" s="46" t="s">
        <v>3</v>
      </c>
    </row>
    <row r="7" spans="2:2" x14ac:dyDescent="0.2">
      <c r="B7" s="46" t="s">
        <v>4</v>
      </c>
    </row>
    <row r="8" spans="2:2" x14ac:dyDescent="0.2">
      <c r="B8" s="46" t="s">
        <v>5</v>
      </c>
    </row>
    <row r="9" spans="2:2" x14ac:dyDescent="0.2">
      <c r="B9" s="46" t="s">
        <v>6</v>
      </c>
    </row>
    <row r="10" spans="2:2" x14ac:dyDescent="0.2">
      <c r="B10" s="46" t="s">
        <v>7</v>
      </c>
    </row>
    <row r="11" spans="2:2" x14ac:dyDescent="0.2">
      <c r="B11" s="46" t="s">
        <v>8</v>
      </c>
    </row>
    <row r="12" spans="2:2" x14ac:dyDescent="0.2">
      <c r="B12" s="46" t="s">
        <v>9</v>
      </c>
    </row>
    <row r="13" spans="2:2" x14ac:dyDescent="0.2">
      <c r="B13" s="47"/>
    </row>
    <row r="14" spans="2:2" x14ac:dyDescent="0.2">
      <c r="B14" s="47"/>
    </row>
    <row r="15" spans="2:2" x14ac:dyDescent="0.2"/>
    <row r="16" spans="2:2" x14ac:dyDescent="0.2"/>
    <row r="17" x14ac:dyDescent="0.2"/>
    <row r="18" x14ac:dyDescent="0.2"/>
    <row r="19" x14ac:dyDescent="0.2"/>
    <row r="20" x14ac:dyDescent="0.2"/>
    <row r="21" x14ac:dyDescent="0.2"/>
  </sheetData>
  <hyperlinks>
    <hyperlink ref="B7" location="'1.2 Trading statements - Segmen'!A1" display="'1.2 Trading statements - Segment" xr:uid="{25B6218D-944B-4D85-A203-E1E21F976BF5}"/>
    <hyperlink ref="B6" location="'1.1 Trading statement'!A1" display="'1.1 Trading statement" xr:uid="{A9F25BEC-EEFA-44CC-A2EE-0354DF037D2A}"/>
    <hyperlink ref="B8" location="'1.3 Income statement'!A1" display="'1.3 Income statement" xr:uid="{A6E7E2B0-34D4-40AE-9DB0-6DEE576ED17E}"/>
    <hyperlink ref="B9" location="'1.4 Balance sheet '!A1" display="'1.4 Balance sheet " xr:uid="{0871FD7E-4BFE-4B1B-BF0A-6E7985403FE4}"/>
    <hyperlink ref="B10" location="'1.5 Cash flow'!A1" display="'1.5 Cash flow" xr:uid="{D84FB7B7-1F83-4FE7-9BD2-E97DDA001B41}"/>
    <hyperlink ref="B11" location="'1.6 Segment income statement'!A1" display="'1.6 Segment income statement" xr:uid="{3A7F0A5F-2E82-4190-A6EB-7F6EFCE5A45B}"/>
    <hyperlink ref="B12" location="Disclaimer!A1" display="Disclaimer" xr:uid="{FF19BB59-35B5-425E-A298-E2DE8A5C947C}"/>
  </hyperlinks>
  <pageMargins left="0.7" right="0.7" top="0.75" bottom="0.75" header="0.3" footer="0.3"/>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D18E4-6EE5-457E-B32D-4110890AE9D2}">
  <sheetPr>
    <tabColor rgb="FF124735"/>
  </sheetPr>
  <dimension ref="A1:XFC39"/>
  <sheetViews>
    <sheetView showGridLines="0" zoomScale="87" zoomScaleNormal="87" zoomScaleSheetLayoutView="100" workbookViewId="0">
      <selection activeCell="AE5" sqref="AE5"/>
    </sheetView>
  </sheetViews>
  <sheetFormatPr defaultColWidth="0" defaultRowHeight="12.75" zeroHeight="1" x14ac:dyDescent="0.2"/>
  <cols>
    <col min="1" max="1" width="1.5703125" style="18" customWidth="1"/>
    <col min="2" max="2" width="32.85546875" style="18" bestFit="1" customWidth="1"/>
    <col min="3" max="7" width="10.5703125" style="18" customWidth="1"/>
    <col min="8" max="8" width="1.140625" style="18" customWidth="1"/>
    <col min="9" max="13" width="10.5703125" style="18" customWidth="1"/>
    <col min="14" max="14" width="1.42578125" style="18" customWidth="1"/>
    <col min="15" max="19" width="8.85546875" style="18" customWidth="1"/>
    <col min="20" max="20" width="1.42578125" style="18" customWidth="1"/>
    <col min="21" max="25" width="8.85546875" style="18" customWidth="1"/>
    <col min="26" max="26" width="1.85546875" style="18" customWidth="1"/>
    <col min="27" max="30" width="8.85546875" style="18" customWidth="1"/>
    <col min="31" max="31" width="9.85546875" style="18" bestFit="1" customWidth="1"/>
    <col min="32" max="32" width="1.85546875" style="18" customWidth="1"/>
    <col min="33" max="35" width="8.85546875" style="18" customWidth="1"/>
    <col min="36" max="36" width="6.5703125" style="18" bestFit="1" customWidth="1"/>
    <col min="37" max="37" width="9.85546875" style="18" bestFit="1" customWidth="1"/>
    <col min="38" max="38" width="1.7109375" style="18" customWidth="1"/>
    <col min="39" max="16383" width="1.7109375" style="18" hidden="1"/>
    <col min="16384" max="16384" width="20.85546875" style="18" hidden="1"/>
  </cols>
  <sheetData>
    <row r="1" spans="2:37" x14ac:dyDescent="0.2">
      <c r="B1" s="17" t="s">
        <v>10</v>
      </c>
    </row>
    <row r="2" spans="2:37" x14ac:dyDescent="0.2"/>
    <row r="3" spans="2:37" ht="25.5" x14ac:dyDescent="0.2">
      <c r="B3" s="14" t="s">
        <v>11</v>
      </c>
      <c r="C3" s="13" t="s">
        <v>12</v>
      </c>
      <c r="D3" s="13" t="s">
        <v>13</v>
      </c>
      <c r="E3" s="13" t="s">
        <v>14</v>
      </c>
      <c r="F3" s="13" t="s">
        <v>15</v>
      </c>
      <c r="G3" s="13" t="s">
        <v>16</v>
      </c>
      <c r="I3" s="13" t="s">
        <v>17</v>
      </c>
      <c r="J3" s="13" t="s">
        <v>18</v>
      </c>
      <c r="K3" s="13" t="s">
        <v>19</v>
      </c>
      <c r="L3" s="13" t="s">
        <v>20</v>
      </c>
      <c r="M3" s="13" t="s">
        <v>21</v>
      </c>
      <c r="O3" s="13" t="s">
        <v>22</v>
      </c>
      <c r="P3" s="13" t="s">
        <v>23</v>
      </c>
      <c r="Q3" s="13" t="s">
        <v>24</v>
      </c>
      <c r="R3" s="13" t="s">
        <v>25</v>
      </c>
      <c r="S3" s="13" t="s">
        <v>26</v>
      </c>
      <c r="U3" s="13" t="s">
        <v>208</v>
      </c>
      <c r="V3" s="13" t="s">
        <v>209</v>
      </c>
      <c r="W3" s="13" t="s">
        <v>210</v>
      </c>
      <c r="X3" s="13" t="s">
        <v>211</v>
      </c>
      <c r="Y3" s="13" t="s">
        <v>212</v>
      </c>
      <c r="AA3" s="13" t="s">
        <v>225</v>
      </c>
      <c r="AB3" s="13" t="s">
        <v>226</v>
      </c>
      <c r="AC3" s="13" t="s">
        <v>227</v>
      </c>
      <c r="AD3" s="13" t="s">
        <v>228</v>
      </c>
      <c r="AE3" s="13" t="s">
        <v>229</v>
      </c>
      <c r="AG3" s="13" t="s">
        <v>218</v>
      </c>
      <c r="AH3" s="13" t="s">
        <v>219</v>
      </c>
      <c r="AI3" s="13" t="s">
        <v>220</v>
      </c>
      <c r="AJ3" s="13" t="s">
        <v>221</v>
      </c>
      <c r="AK3" s="13" t="s">
        <v>222</v>
      </c>
    </row>
    <row r="4" spans="2:37" x14ac:dyDescent="0.2">
      <c r="B4" s="55" t="s">
        <v>27</v>
      </c>
      <c r="C4" s="67">
        <v>851</v>
      </c>
      <c r="D4" s="67">
        <v>841</v>
      </c>
      <c r="E4" s="67">
        <v>894</v>
      </c>
      <c r="F4" s="67">
        <v>1012</v>
      </c>
      <c r="G4" s="67">
        <v>3598</v>
      </c>
      <c r="H4" s="2"/>
      <c r="I4" s="67">
        <v>957</v>
      </c>
      <c r="J4" s="67">
        <v>1084</v>
      </c>
      <c r="K4" s="67">
        <v>1074</v>
      </c>
      <c r="L4" s="67">
        <v>1201</v>
      </c>
      <c r="M4" s="67">
        <v>4315</v>
      </c>
      <c r="N4" s="19"/>
      <c r="O4" s="108">
        <v>1173</v>
      </c>
      <c r="P4" s="108">
        <v>1094</v>
      </c>
      <c r="Q4" s="108">
        <v>1083</v>
      </c>
      <c r="R4" s="108">
        <v>980</v>
      </c>
      <c r="S4" s="108">
        <v>4330</v>
      </c>
      <c r="T4" s="19"/>
      <c r="U4" s="166">
        <v>656</v>
      </c>
      <c r="V4" s="166">
        <v>624</v>
      </c>
      <c r="W4" s="166">
        <v>571</v>
      </c>
      <c r="X4" s="166">
        <v>531</v>
      </c>
      <c r="Y4" s="166">
        <v>2381</v>
      </c>
      <c r="Z4" s="167"/>
      <c r="AA4" s="166">
        <v>483</v>
      </c>
      <c r="AB4" s="166">
        <v>579.11762899999997</v>
      </c>
      <c r="AC4" s="166">
        <v>587.79221425000014</v>
      </c>
      <c r="AD4" s="166">
        <v>647</v>
      </c>
      <c r="AE4" s="166">
        <f t="shared" ref="AE4:AE9" si="0">SUM(AA4:AD4)</f>
        <v>2296.90984325</v>
      </c>
      <c r="AF4" s="167"/>
      <c r="AG4" s="166">
        <v>634.83064236692803</v>
      </c>
      <c r="AH4" s="166"/>
      <c r="AI4" s="166"/>
      <c r="AJ4" s="166"/>
      <c r="AK4" s="166"/>
    </row>
    <row r="5" spans="2:37" x14ac:dyDescent="0.2">
      <c r="B5" s="55" t="s">
        <v>28</v>
      </c>
      <c r="C5" s="67">
        <v>160</v>
      </c>
      <c r="D5" s="67">
        <v>167</v>
      </c>
      <c r="E5" s="67">
        <v>211</v>
      </c>
      <c r="F5" s="67">
        <v>219</v>
      </c>
      <c r="G5" s="67">
        <v>756</v>
      </c>
      <c r="H5" s="2"/>
      <c r="I5" s="67">
        <v>190</v>
      </c>
      <c r="J5" s="67">
        <v>229</v>
      </c>
      <c r="K5" s="67">
        <v>219</v>
      </c>
      <c r="L5" s="67">
        <v>237</v>
      </c>
      <c r="M5" s="67">
        <v>875</v>
      </c>
      <c r="N5" s="19"/>
      <c r="O5" s="108">
        <v>218</v>
      </c>
      <c r="P5" s="108">
        <v>207</v>
      </c>
      <c r="Q5" s="108">
        <v>217</v>
      </c>
      <c r="R5" s="108">
        <v>195</v>
      </c>
      <c r="S5" s="108">
        <v>837</v>
      </c>
      <c r="T5" s="19"/>
      <c r="U5" s="166">
        <v>149</v>
      </c>
      <c r="V5" s="166">
        <v>118</v>
      </c>
      <c r="W5" s="166">
        <v>121</v>
      </c>
      <c r="X5" s="166">
        <v>129</v>
      </c>
      <c r="Y5" s="166">
        <v>517</v>
      </c>
      <c r="Z5" s="167"/>
      <c r="AA5" s="166">
        <v>112.56200329000001</v>
      </c>
      <c r="AB5" s="166">
        <v>119.88860309</v>
      </c>
      <c r="AC5" s="166">
        <v>118.98941628999999</v>
      </c>
      <c r="AD5" s="166">
        <v>123.96391446</v>
      </c>
      <c r="AE5" s="166">
        <f t="shared" si="0"/>
        <v>475.40393713000003</v>
      </c>
      <c r="AF5" s="167"/>
      <c r="AG5" s="166">
        <v>123.83485159692809</v>
      </c>
      <c r="AH5" s="166"/>
      <c r="AI5" s="166"/>
      <c r="AJ5" s="166"/>
      <c r="AK5" s="166"/>
    </row>
    <row r="6" spans="2:37" x14ac:dyDescent="0.2">
      <c r="B6" s="55" t="s">
        <v>29</v>
      </c>
      <c r="C6" s="67">
        <v>53</v>
      </c>
      <c r="D6" s="67">
        <v>70</v>
      </c>
      <c r="E6" s="67">
        <v>105</v>
      </c>
      <c r="F6" s="67">
        <v>118</v>
      </c>
      <c r="G6" s="67">
        <v>346</v>
      </c>
      <c r="H6" s="2"/>
      <c r="I6" s="67">
        <v>74</v>
      </c>
      <c r="J6" s="67">
        <v>101</v>
      </c>
      <c r="K6" s="67">
        <v>110</v>
      </c>
      <c r="L6" s="67">
        <v>116</v>
      </c>
      <c r="M6" s="67">
        <v>401</v>
      </c>
      <c r="N6" s="19"/>
      <c r="O6" s="108">
        <v>99</v>
      </c>
      <c r="P6" s="108">
        <v>76</v>
      </c>
      <c r="Q6" s="108">
        <v>105</v>
      </c>
      <c r="R6" s="108">
        <v>68</v>
      </c>
      <c r="S6" s="108">
        <v>348</v>
      </c>
      <c r="T6" s="19"/>
      <c r="U6" s="166">
        <v>42</v>
      </c>
      <c r="V6" s="166">
        <v>15</v>
      </c>
      <c r="W6" s="166">
        <v>34</v>
      </c>
      <c r="X6" s="166">
        <v>17</v>
      </c>
      <c r="Y6" s="166">
        <v>108</v>
      </c>
      <c r="Z6" s="167"/>
      <c r="AA6" s="166">
        <v>21.037814839999903</v>
      </c>
      <c r="AB6" s="166">
        <v>27.491401669999949</v>
      </c>
      <c r="AC6" s="166">
        <v>32.331641690000232</v>
      </c>
      <c r="AD6" s="166">
        <v>22.765952129999643</v>
      </c>
      <c r="AE6" s="166">
        <f t="shared" si="0"/>
        <v>103.62681032999973</v>
      </c>
      <c r="AF6" s="167"/>
      <c r="AG6" s="166">
        <v>16.593642266928093</v>
      </c>
      <c r="AH6" s="166"/>
      <c r="AI6" s="166"/>
      <c r="AJ6" s="166"/>
      <c r="AK6" s="166"/>
    </row>
    <row r="7" spans="2:37" x14ac:dyDescent="0.2">
      <c r="B7" s="55" t="s">
        <v>30</v>
      </c>
      <c r="C7" s="67">
        <v>0</v>
      </c>
      <c r="D7" s="67">
        <v>-15</v>
      </c>
      <c r="E7" s="67">
        <v>-5</v>
      </c>
      <c r="F7" s="67">
        <v>-59</v>
      </c>
      <c r="G7" s="67">
        <v>-79</v>
      </c>
      <c r="H7" s="2"/>
      <c r="I7" s="67">
        <v>0</v>
      </c>
      <c r="J7" s="67">
        <v>0</v>
      </c>
      <c r="K7" s="67">
        <v>0</v>
      </c>
      <c r="L7" s="67">
        <v>0</v>
      </c>
      <c r="M7" s="67">
        <v>0</v>
      </c>
      <c r="N7" s="19"/>
      <c r="O7" s="108">
        <v>0</v>
      </c>
      <c r="P7" s="108">
        <v>-1</v>
      </c>
      <c r="Q7" s="108">
        <v>-13</v>
      </c>
      <c r="R7" s="108">
        <v>-18</v>
      </c>
      <c r="S7" s="108">
        <v>-32</v>
      </c>
      <c r="T7" s="19"/>
      <c r="U7" s="166">
        <v>-2</v>
      </c>
      <c r="V7" s="166">
        <v>1</v>
      </c>
      <c r="W7" s="166">
        <v>0</v>
      </c>
      <c r="X7" s="166">
        <v>1</v>
      </c>
      <c r="Y7" s="166">
        <v>0</v>
      </c>
      <c r="Z7" s="167"/>
      <c r="AA7" s="166">
        <v>0</v>
      </c>
      <c r="AB7" s="166">
        <v>0</v>
      </c>
      <c r="AC7" s="166">
        <v>0</v>
      </c>
      <c r="AD7" s="166">
        <v>0</v>
      </c>
      <c r="AE7" s="166">
        <f t="shared" si="0"/>
        <v>0</v>
      </c>
      <c r="AF7" s="167"/>
      <c r="AG7" s="166">
        <v>0</v>
      </c>
      <c r="AH7" s="166"/>
      <c r="AI7" s="166"/>
      <c r="AJ7" s="166"/>
      <c r="AK7" s="166"/>
    </row>
    <row r="8" spans="2:37" x14ac:dyDescent="0.2">
      <c r="B8" s="55" t="s">
        <v>31</v>
      </c>
      <c r="C8" s="76">
        <v>53</v>
      </c>
      <c r="D8" s="67">
        <v>55</v>
      </c>
      <c r="E8" s="67">
        <v>100</v>
      </c>
      <c r="F8" s="67">
        <v>59</v>
      </c>
      <c r="G8" s="76">
        <v>268</v>
      </c>
      <c r="H8" s="2"/>
      <c r="I8" s="67">
        <v>74</v>
      </c>
      <c r="J8" s="67">
        <v>101</v>
      </c>
      <c r="K8" s="76">
        <v>110</v>
      </c>
      <c r="L8" s="76">
        <v>116</v>
      </c>
      <c r="M8" s="76">
        <v>401</v>
      </c>
      <c r="N8" s="19"/>
      <c r="O8" s="108">
        <v>99</v>
      </c>
      <c r="P8" s="108">
        <v>75</v>
      </c>
      <c r="Q8" s="108">
        <v>91</v>
      </c>
      <c r="R8" s="108">
        <v>50</v>
      </c>
      <c r="S8" s="108">
        <v>316</v>
      </c>
      <c r="T8" s="19"/>
      <c r="U8" s="166">
        <v>40</v>
      </c>
      <c r="V8" s="168">
        <v>16</v>
      </c>
      <c r="W8" s="168">
        <v>34</v>
      </c>
      <c r="X8" s="168">
        <v>18</v>
      </c>
      <c r="Y8" s="168">
        <v>108</v>
      </c>
      <c r="Z8" s="167"/>
      <c r="AA8" s="168">
        <v>21.037814839999903</v>
      </c>
      <c r="AB8" s="168">
        <v>27.491401669999949</v>
      </c>
      <c r="AC8" s="168">
        <v>32.331641690000232</v>
      </c>
      <c r="AD8" s="168">
        <v>22.765952129999643</v>
      </c>
      <c r="AE8" s="166">
        <f t="shared" si="0"/>
        <v>103.62681032999973</v>
      </c>
      <c r="AF8" s="167"/>
      <c r="AG8" s="168">
        <v>16.593642266928093</v>
      </c>
      <c r="AH8" s="168"/>
      <c r="AI8" s="168"/>
      <c r="AJ8" s="168"/>
      <c r="AK8" s="166"/>
    </row>
    <row r="9" spans="2:37" x14ac:dyDescent="0.2">
      <c r="B9" s="55" t="s">
        <v>32</v>
      </c>
      <c r="C9" s="67">
        <v>40</v>
      </c>
      <c r="D9" s="67">
        <v>43</v>
      </c>
      <c r="E9" s="67">
        <v>87</v>
      </c>
      <c r="F9" s="67">
        <v>51</v>
      </c>
      <c r="G9" s="67">
        <v>220</v>
      </c>
      <c r="H9" s="2"/>
      <c r="I9" s="67">
        <v>62</v>
      </c>
      <c r="J9" s="67">
        <v>90</v>
      </c>
      <c r="K9" s="67">
        <v>99</v>
      </c>
      <c r="L9" s="67">
        <v>104</v>
      </c>
      <c r="M9" s="67">
        <v>355</v>
      </c>
      <c r="N9" s="19"/>
      <c r="O9" s="108">
        <v>88</v>
      </c>
      <c r="P9" s="109">
        <v>64</v>
      </c>
      <c r="Q9" s="109">
        <v>79</v>
      </c>
      <c r="R9" s="109">
        <v>38</v>
      </c>
      <c r="S9" s="109">
        <v>268</v>
      </c>
      <c r="T9" s="19"/>
      <c r="U9" s="168">
        <v>29</v>
      </c>
      <c r="V9" s="168">
        <v>5</v>
      </c>
      <c r="W9" s="168">
        <v>22</v>
      </c>
      <c r="X9" s="168">
        <v>6</v>
      </c>
      <c r="Y9" s="168">
        <v>62</v>
      </c>
      <c r="Z9" s="167"/>
      <c r="AA9" s="168">
        <v>8.8273265999999051</v>
      </c>
      <c r="AB9" s="168">
        <v>15.375377760000003</v>
      </c>
      <c r="AC9" s="168">
        <v>20.256059430000231</v>
      </c>
      <c r="AD9" s="168">
        <v>11.327779779999601</v>
      </c>
      <c r="AE9" s="168">
        <f t="shared" si="0"/>
        <v>55.786543569999736</v>
      </c>
      <c r="AF9" s="167"/>
      <c r="AG9" s="168">
        <v>6.372043776928094</v>
      </c>
      <c r="AH9" s="168"/>
      <c r="AI9" s="168"/>
      <c r="AJ9" s="168"/>
      <c r="AK9" s="168"/>
    </row>
    <row r="10" spans="2:37" x14ac:dyDescent="0.2">
      <c r="B10" s="55" t="s">
        <v>33</v>
      </c>
      <c r="C10" s="67">
        <v>928</v>
      </c>
      <c r="D10" s="67">
        <v>945</v>
      </c>
      <c r="E10" s="67">
        <v>857</v>
      </c>
      <c r="F10" s="67">
        <v>697</v>
      </c>
      <c r="G10" s="67">
        <v>697</v>
      </c>
      <c r="H10" s="2"/>
      <c r="I10" s="67">
        <v>686</v>
      </c>
      <c r="J10" s="67">
        <v>702</v>
      </c>
      <c r="K10" s="67">
        <v>980</v>
      </c>
      <c r="L10" s="67">
        <v>713</v>
      </c>
      <c r="M10" s="67">
        <v>713</v>
      </c>
      <c r="N10" s="19"/>
      <c r="O10" s="108">
        <v>764</v>
      </c>
      <c r="P10" s="109">
        <v>897</v>
      </c>
      <c r="Q10" s="108">
        <v>1021</v>
      </c>
      <c r="R10" s="108">
        <v>768</v>
      </c>
      <c r="S10" s="108">
        <v>768</v>
      </c>
      <c r="T10" s="19"/>
      <c r="U10" s="166">
        <v>751</v>
      </c>
      <c r="V10" s="166">
        <v>489</v>
      </c>
      <c r="W10" s="166">
        <v>435</v>
      </c>
      <c r="X10" s="166">
        <v>356</v>
      </c>
      <c r="Y10" s="166">
        <f t="shared" ref="Y10:Y15" si="1">+X10</f>
        <v>356</v>
      </c>
      <c r="Z10" s="167"/>
      <c r="AA10" s="166">
        <v>360</v>
      </c>
      <c r="AB10" s="166">
        <v>236.33176934999995</v>
      </c>
      <c r="AC10" s="166">
        <v>245.46463936000004</v>
      </c>
      <c r="AD10" s="166">
        <v>271</v>
      </c>
      <c r="AE10" s="166">
        <f t="shared" ref="AE10:AE15" si="2">AD10</f>
        <v>271</v>
      </c>
      <c r="AF10" s="167"/>
      <c r="AG10" s="166">
        <v>287.38717272000014</v>
      </c>
      <c r="AH10" s="166"/>
      <c r="AI10" s="166"/>
      <c r="AJ10" s="166"/>
      <c r="AK10" s="166"/>
    </row>
    <row r="11" spans="2:37" x14ac:dyDescent="0.2">
      <c r="B11" s="55" t="s">
        <v>34</v>
      </c>
      <c r="C11" s="67">
        <v>424</v>
      </c>
      <c r="D11" s="67">
        <v>362</v>
      </c>
      <c r="E11" s="67">
        <v>424</v>
      </c>
      <c r="F11" s="67">
        <v>477</v>
      </c>
      <c r="G11" s="67">
        <v>477</v>
      </c>
      <c r="H11" s="2"/>
      <c r="I11" s="67">
        <v>487</v>
      </c>
      <c r="J11" s="67">
        <v>475</v>
      </c>
      <c r="K11" s="67">
        <v>192</v>
      </c>
      <c r="L11" s="67">
        <v>455</v>
      </c>
      <c r="M11" s="67">
        <v>455</v>
      </c>
      <c r="N11" s="19"/>
      <c r="O11" s="108">
        <v>400</v>
      </c>
      <c r="P11" s="109">
        <v>262</v>
      </c>
      <c r="Q11" s="109">
        <v>152</v>
      </c>
      <c r="R11" s="109">
        <v>404</v>
      </c>
      <c r="S11" s="109">
        <v>404</v>
      </c>
      <c r="T11" s="19"/>
      <c r="U11" s="110">
        <v>415</v>
      </c>
      <c r="V11" s="110">
        <v>344</v>
      </c>
      <c r="W11" s="110">
        <v>395</v>
      </c>
      <c r="X11" s="110">
        <v>473</v>
      </c>
      <c r="Y11" s="108">
        <f t="shared" si="1"/>
        <v>473</v>
      </c>
      <c r="Z11" s="136"/>
      <c r="AA11" s="108">
        <v>465</v>
      </c>
      <c r="AB11" s="108">
        <v>586.28270658999998</v>
      </c>
      <c r="AC11" s="108">
        <v>577.09592011999996</v>
      </c>
      <c r="AD11" s="108">
        <v>451</v>
      </c>
      <c r="AE11" s="108">
        <f t="shared" si="2"/>
        <v>451</v>
      </c>
      <c r="AF11" s="136"/>
      <c r="AG11" s="108">
        <v>529.32599239000001</v>
      </c>
      <c r="AH11" s="108"/>
      <c r="AI11" s="108"/>
      <c r="AJ11" s="108"/>
      <c r="AK11" s="108"/>
    </row>
    <row r="12" spans="2:37" x14ac:dyDescent="0.2">
      <c r="B12" s="55" t="s">
        <v>35</v>
      </c>
      <c r="C12" s="67">
        <v>663</v>
      </c>
      <c r="D12" s="67">
        <v>660</v>
      </c>
      <c r="E12" s="67">
        <v>727</v>
      </c>
      <c r="F12" s="67">
        <v>548</v>
      </c>
      <c r="G12" s="67">
        <v>548</v>
      </c>
      <c r="H12" s="2"/>
      <c r="I12" s="67">
        <v>665</v>
      </c>
      <c r="J12" s="67">
        <v>807</v>
      </c>
      <c r="K12" s="67">
        <v>970</v>
      </c>
      <c r="L12" s="67">
        <v>809</v>
      </c>
      <c r="M12" s="67">
        <v>809</v>
      </c>
      <c r="N12" s="19"/>
      <c r="O12" s="108">
        <v>873</v>
      </c>
      <c r="P12" s="109">
        <v>800</v>
      </c>
      <c r="Q12" s="109">
        <v>916</v>
      </c>
      <c r="R12" s="109">
        <v>731</v>
      </c>
      <c r="S12" s="109">
        <v>731</v>
      </c>
      <c r="T12" s="19"/>
      <c r="U12" s="110">
        <v>610</v>
      </c>
      <c r="V12" s="110">
        <v>522</v>
      </c>
      <c r="W12" s="110">
        <v>547</v>
      </c>
      <c r="X12" s="110">
        <v>353</v>
      </c>
      <c r="Y12" s="110">
        <f t="shared" si="1"/>
        <v>353</v>
      </c>
      <c r="Z12" s="136"/>
      <c r="AA12" s="110">
        <v>437</v>
      </c>
      <c r="AB12" s="110">
        <v>463.54767122999999</v>
      </c>
      <c r="AC12" s="110">
        <v>541.96775405000005</v>
      </c>
      <c r="AD12" s="110">
        <v>472</v>
      </c>
      <c r="AE12" s="110">
        <f t="shared" si="2"/>
        <v>472</v>
      </c>
      <c r="AF12" s="136"/>
      <c r="AG12" s="110">
        <v>556.16791126999988</v>
      </c>
      <c r="AH12" s="110"/>
      <c r="AI12" s="110"/>
      <c r="AJ12" s="110"/>
      <c r="AK12" s="110"/>
    </row>
    <row r="13" spans="2:37" x14ac:dyDescent="0.2">
      <c r="B13" s="102" t="s">
        <v>36</v>
      </c>
      <c r="C13" s="74">
        <v>407</v>
      </c>
      <c r="D13" s="74">
        <v>381</v>
      </c>
      <c r="E13" s="74">
        <v>424</v>
      </c>
      <c r="F13" s="74">
        <v>360</v>
      </c>
      <c r="G13" s="74">
        <v>360</v>
      </c>
      <c r="H13" s="2"/>
      <c r="I13" s="74">
        <v>310</v>
      </c>
      <c r="J13" s="74">
        <v>314</v>
      </c>
      <c r="K13" s="74">
        <v>289</v>
      </c>
      <c r="L13" s="74">
        <v>316</v>
      </c>
      <c r="M13" s="74">
        <v>316</v>
      </c>
      <c r="N13" s="19"/>
      <c r="O13" s="108">
        <v>261</v>
      </c>
      <c r="P13" s="108">
        <v>313</v>
      </c>
      <c r="Q13" s="108">
        <v>361</v>
      </c>
      <c r="R13" s="108">
        <v>343</v>
      </c>
      <c r="S13" s="108">
        <v>343</v>
      </c>
      <c r="T13" s="19"/>
      <c r="U13" s="108">
        <v>365</v>
      </c>
      <c r="V13" s="108">
        <v>344</v>
      </c>
      <c r="W13" s="108">
        <v>291</v>
      </c>
      <c r="X13" s="108">
        <v>281</v>
      </c>
      <c r="Y13" s="110">
        <f t="shared" si="1"/>
        <v>281</v>
      </c>
      <c r="Z13" s="136"/>
      <c r="AA13" s="110">
        <v>260</v>
      </c>
      <c r="AB13" s="110">
        <v>273.57050586999998</v>
      </c>
      <c r="AC13" s="110">
        <v>275.40042108</v>
      </c>
      <c r="AD13" s="110">
        <v>234</v>
      </c>
      <c r="AE13" s="110">
        <f t="shared" si="2"/>
        <v>234</v>
      </c>
      <c r="AF13" s="136"/>
      <c r="AG13" s="110">
        <v>291.08722010999998</v>
      </c>
      <c r="AH13" s="110"/>
      <c r="AI13" s="110"/>
      <c r="AJ13" s="110"/>
      <c r="AK13" s="110"/>
    </row>
    <row r="14" spans="2:37" hidden="1" x14ac:dyDescent="0.2">
      <c r="B14" s="55" t="s">
        <v>37</v>
      </c>
      <c r="C14" s="74">
        <v>2384</v>
      </c>
      <c r="D14" s="74">
        <v>2505</v>
      </c>
      <c r="E14" s="74">
        <v>2684</v>
      </c>
      <c r="F14" s="74">
        <v>2688</v>
      </c>
      <c r="G14" s="74">
        <v>2688</v>
      </c>
      <c r="H14" s="2"/>
      <c r="I14" s="74">
        <v>3181</v>
      </c>
      <c r="J14" s="74">
        <v>3775</v>
      </c>
      <c r="K14" s="74">
        <v>4088</v>
      </c>
      <c r="L14" s="74">
        <v>3735</v>
      </c>
      <c r="M14" s="74">
        <v>3735</v>
      </c>
      <c r="N14" s="19"/>
      <c r="O14" s="108">
        <v>3724</v>
      </c>
      <c r="P14" s="110">
        <v>3497</v>
      </c>
      <c r="Q14" s="110">
        <v>3104</v>
      </c>
      <c r="R14" s="110">
        <v>2057</v>
      </c>
      <c r="S14" s="110">
        <v>2057</v>
      </c>
      <c r="T14" s="19"/>
      <c r="U14" s="110">
        <v>1770</v>
      </c>
      <c r="V14" s="108">
        <v>1659</v>
      </c>
      <c r="W14" s="108">
        <v>1550</v>
      </c>
      <c r="X14" s="108">
        <v>1513</v>
      </c>
      <c r="Y14" s="108">
        <f t="shared" si="1"/>
        <v>1513</v>
      </c>
      <c r="Z14" s="136"/>
      <c r="AA14" s="108">
        <v>1728</v>
      </c>
      <c r="AB14" s="108">
        <v>1934.6882468343304</v>
      </c>
      <c r="AC14" s="108">
        <v>1998.8798980140098</v>
      </c>
      <c r="AD14" s="108">
        <v>2375</v>
      </c>
      <c r="AE14" s="110">
        <f>AD14</f>
        <v>2375</v>
      </c>
      <c r="AF14" s="136"/>
      <c r="AG14" s="108"/>
      <c r="AH14" s="108"/>
      <c r="AI14" s="108"/>
      <c r="AJ14" s="108"/>
      <c r="AK14" s="110"/>
    </row>
    <row r="15" spans="2:37" x14ac:dyDescent="0.2">
      <c r="B15" s="102" t="s">
        <v>38</v>
      </c>
      <c r="C15" s="106"/>
      <c r="D15" s="106"/>
      <c r="E15" s="106"/>
      <c r="F15" s="74">
        <v>2089</v>
      </c>
      <c r="G15" s="74">
        <v>2089</v>
      </c>
      <c r="H15" s="2"/>
      <c r="I15" s="76">
        <v>2475</v>
      </c>
      <c r="J15" s="76">
        <v>2912</v>
      </c>
      <c r="K15" s="76">
        <v>3010</v>
      </c>
      <c r="L15" s="74">
        <v>2855</v>
      </c>
      <c r="M15" s="74">
        <v>2855</v>
      </c>
      <c r="N15" s="19"/>
      <c r="O15" s="108">
        <v>2742</v>
      </c>
      <c r="P15" s="110">
        <v>2572</v>
      </c>
      <c r="Q15" s="110">
        <v>2041</v>
      </c>
      <c r="R15" s="110">
        <v>1364</v>
      </c>
      <c r="S15" s="110">
        <v>1364</v>
      </c>
      <c r="T15" s="110"/>
      <c r="U15" s="110">
        <v>1216</v>
      </c>
      <c r="V15" s="145">
        <v>1179</v>
      </c>
      <c r="W15" s="110">
        <v>1098</v>
      </c>
      <c r="X15" s="110">
        <v>1145</v>
      </c>
      <c r="Y15" s="108">
        <f t="shared" si="1"/>
        <v>1145</v>
      </c>
      <c r="Z15" s="136"/>
      <c r="AA15" s="108">
        <v>1297</v>
      </c>
      <c r="AB15" s="108">
        <v>1472.0182479047037</v>
      </c>
      <c r="AC15" s="108">
        <v>1413.2217865113773</v>
      </c>
      <c r="AD15" s="108">
        <v>1897</v>
      </c>
      <c r="AE15" s="110">
        <f t="shared" si="2"/>
        <v>1897</v>
      </c>
      <c r="AF15" s="136"/>
      <c r="AG15" s="108">
        <v>2091.0263606237277</v>
      </c>
      <c r="AH15" s="108"/>
      <c r="AI15" s="108"/>
      <c r="AJ15" s="108"/>
      <c r="AK15" s="110"/>
    </row>
    <row r="16" spans="2:37" x14ac:dyDescent="0.2">
      <c r="C16" s="19"/>
      <c r="D16" s="19"/>
      <c r="E16" s="19"/>
      <c r="F16" s="19"/>
      <c r="K16" s="19"/>
      <c r="M16" s="19"/>
      <c r="N16" s="19"/>
      <c r="T16" s="19"/>
    </row>
    <row r="17" spans="2:37" ht="25.5" x14ac:dyDescent="0.2">
      <c r="B17" s="14" t="s">
        <v>39</v>
      </c>
      <c r="C17" s="13" t="s">
        <v>12</v>
      </c>
      <c r="D17" s="13" t="s">
        <v>13</v>
      </c>
      <c r="E17" s="13" t="s">
        <v>14</v>
      </c>
      <c r="F17" s="13" t="s">
        <v>15</v>
      </c>
      <c r="G17" s="13" t="s">
        <v>16</v>
      </c>
      <c r="I17" s="13" t="s">
        <v>17</v>
      </c>
      <c r="J17" s="13" t="s">
        <v>18</v>
      </c>
      <c r="K17" s="13" t="s">
        <v>19</v>
      </c>
      <c r="L17" s="13" t="s">
        <v>20</v>
      </c>
      <c r="M17" s="13" t="s">
        <v>21</v>
      </c>
      <c r="N17" s="19"/>
      <c r="O17" s="13" t="s">
        <v>22</v>
      </c>
      <c r="P17" s="13" t="s">
        <v>23</v>
      </c>
      <c r="Q17" s="13" t="s">
        <v>24</v>
      </c>
      <c r="R17" s="13" t="s">
        <v>25</v>
      </c>
      <c r="S17" s="13" t="s">
        <v>26</v>
      </c>
      <c r="T17" s="19"/>
      <c r="U17" s="13" t="s">
        <v>208</v>
      </c>
      <c r="V17" s="13" t="s">
        <v>209</v>
      </c>
      <c r="W17" s="13" t="s">
        <v>210</v>
      </c>
      <c r="X17" s="13" t="s">
        <v>211</v>
      </c>
      <c r="Y17" s="13" t="s">
        <v>212</v>
      </c>
      <c r="AA17" s="13" t="s">
        <v>225</v>
      </c>
      <c r="AB17" s="13" t="s">
        <v>226</v>
      </c>
      <c r="AC17" s="13" t="s">
        <v>227</v>
      </c>
      <c r="AD17" s="13" t="s">
        <v>228</v>
      </c>
      <c r="AE17" s="13" t="s">
        <v>229</v>
      </c>
      <c r="AG17" s="13" t="s">
        <v>218</v>
      </c>
      <c r="AH17" s="13" t="s">
        <v>219</v>
      </c>
      <c r="AI17" s="13" t="s">
        <v>220</v>
      </c>
      <c r="AJ17" s="13" t="s">
        <v>221</v>
      </c>
      <c r="AK17" s="13" t="s">
        <v>222</v>
      </c>
    </row>
    <row r="18" spans="2:37" x14ac:dyDescent="0.2">
      <c r="B18" s="55" t="s">
        <v>40</v>
      </c>
      <c r="C18" s="100">
        <v>0.188</v>
      </c>
      <c r="D18" s="100">
        <v>0.19800000000000001</v>
      </c>
      <c r="E18" s="100">
        <v>0.23599999999999999</v>
      </c>
      <c r="F18" s="101">
        <v>0.216</v>
      </c>
      <c r="G18" s="101">
        <v>0.21</v>
      </c>
      <c r="H18" s="2"/>
      <c r="I18" s="101">
        <v>0.19900000000000001</v>
      </c>
      <c r="J18" s="101">
        <v>0.21199999999999999</v>
      </c>
      <c r="K18" s="101">
        <v>0.20399999999999999</v>
      </c>
      <c r="L18" s="101">
        <v>0.19700000000000001</v>
      </c>
      <c r="M18" s="101">
        <v>0.20300000000000001</v>
      </c>
      <c r="N18" s="19"/>
      <c r="O18" s="10">
        <v>0.186</v>
      </c>
      <c r="P18" s="111">
        <v>0.189</v>
      </c>
      <c r="Q18" s="111">
        <v>0.2</v>
      </c>
      <c r="R18" s="137">
        <f t="shared" ref="R18" si="3">+R5/R4</f>
        <v>0.19897959183673469</v>
      </c>
      <c r="S18" s="137">
        <v>0.193</v>
      </c>
      <c r="T18" s="19"/>
      <c r="U18" s="128">
        <f>+U5/U4</f>
        <v>0.22713414634146342</v>
      </c>
      <c r="V18" s="128">
        <v>0.189</v>
      </c>
      <c r="W18" s="128">
        <v>0.21199999999999999</v>
      </c>
      <c r="X18" s="128">
        <v>0.24299999999999999</v>
      </c>
      <c r="Y18" s="128">
        <v>0.217</v>
      </c>
      <c r="Z18" s="164"/>
      <c r="AA18" s="128">
        <v>0.23291731350248074</v>
      </c>
      <c r="AB18" s="128">
        <v>0.20701943281716251</v>
      </c>
      <c r="AC18" s="128">
        <v>0.20243448859190161</v>
      </c>
      <c r="AD18" s="128">
        <v>0.19160484648341672</v>
      </c>
      <c r="AE18" s="128">
        <v>0.20695317636321695</v>
      </c>
      <c r="AF18" s="164"/>
      <c r="AG18" s="128">
        <v>0.19506753980119368</v>
      </c>
      <c r="AH18" s="128"/>
      <c r="AI18" s="128"/>
      <c r="AJ18" s="128"/>
      <c r="AK18" s="128"/>
    </row>
    <row r="19" spans="2:37" x14ac:dyDescent="0.2">
      <c r="B19" s="55" t="s">
        <v>41</v>
      </c>
      <c r="C19" s="101">
        <v>6.2E-2</v>
      </c>
      <c r="D19" s="101">
        <v>8.3000000000000004E-2</v>
      </c>
      <c r="E19" s="101">
        <v>0.11700000000000001</v>
      </c>
      <c r="F19" s="101">
        <v>0.11700000000000001</v>
      </c>
      <c r="G19" s="101">
        <v>9.6000000000000002E-2</v>
      </c>
      <c r="H19" s="2"/>
      <c r="I19" s="101">
        <v>7.6999999999999999E-2</v>
      </c>
      <c r="J19" s="101">
        <v>9.2999999999999999E-2</v>
      </c>
      <c r="K19" s="101">
        <v>0.10199999999999999</v>
      </c>
      <c r="L19" s="101">
        <v>9.7000000000000003E-2</v>
      </c>
      <c r="M19" s="101">
        <v>9.2999999999999999E-2</v>
      </c>
      <c r="N19" s="19"/>
      <c r="O19" s="10">
        <v>8.5000000000000006E-2</v>
      </c>
      <c r="P19" s="111">
        <v>6.9000000000000006E-2</v>
      </c>
      <c r="Q19" s="111">
        <v>9.7000000000000003E-2</v>
      </c>
      <c r="R19" s="137">
        <f>+R6/R4</f>
        <v>6.9387755102040816E-2</v>
      </c>
      <c r="S19" s="137">
        <v>0.08</v>
      </c>
      <c r="T19" s="19"/>
      <c r="U19" s="128">
        <f>+U6/U4</f>
        <v>6.402439024390244E-2</v>
      </c>
      <c r="V19" s="128">
        <v>2.4E-2</v>
      </c>
      <c r="W19" s="128">
        <v>5.8999999999999997E-2</v>
      </c>
      <c r="X19" s="128">
        <v>3.2000000000000001E-2</v>
      </c>
      <c r="Y19" s="128">
        <v>4.4999999999999998E-2</v>
      </c>
      <c r="Z19" s="164"/>
      <c r="AA19" s="128">
        <v>4.3999999999999997E-2</v>
      </c>
      <c r="AB19" s="128">
        <v>4.7E-2</v>
      </c>
      <c r="AC19" s="128">
        <v>5.5005222774606018E-2</v>
      </c>
      <c r="AD19" s="128">
        <v>3.5000000000000003E-2</v>
      </c>
      <c r="AE19" s="128">
        <v>4.4999999999999998E-2</v>
      </c>
      <c r="AF19" s="164"/>
      <c r="AG19" s="128">
        <v>2.6138691423368745E-2</v>
      </c>
      <c r="AH19" s="128"/>
      <c r="AI19" s="128"/>
      <c r="AJ19" s="128"/>
      <c r="AK19" s="128"/>
    </row>
    <row r="20" spans="2:37" x14ac:dyDescent="0.2">
      <c r="B20" s="55" t="s">
        <v>31</v>
      </c>
      <c r="C20" s="101">
        <v>6.2E-2</v>
      </c>
      <c r="D20" s="101">
        <v>6.6000000000000003E-2</v>
      </c>
      <c r="E20" s="101">
        <v>0.112</v>
      </c>
      <c r="F20" s="101">
        <v>5.8999999999999997E-2</v>
      </c>
      <c r="G20" s="101">
        <v>7.3999999999999996E-2</v>
      </c>
      <c r="H20" s="2"/>
      <c r="I20" s="101">
        <v>7.6999999999999999E-2</v>
      </c>
      <c r="J20" s="101">
        <v>9.2999999999999999E-2</v>
      </c>
      <c r="K20" s="101">
        <v>0.10199999999999999</v>
      </c>
      <c r="L20" s="101">
        <v>9.7000000000000003E-2</v>
      </c>
      <c r="M20" s="101">
        <v>9.2999999999999999E-2</v>
      </c>
      <c r="N20" s="19"/>
      <c r="O20" s="10">
        <v>8.5000000000000006E-2</v>
      </c>
      <c r="P20" s="111">
        <v>6.9000000000000006E-2</v>
      </c>
      <c r="Q20" s="10">
        <v>8.5000000000000006E-2</v>
      </c>
      <c r="R20" s="111">
        <v>5.0999999999999997E-2</v>
      </c>
      <c r="S20" s="137">
        <v>7.2999999999999995E-2</v>
      </c>
      <c r="T20" s="19"/>
      <c r="U20" s="128">
        <v>6.0806310114036755E-2</v>
      </c>
      <c r="V20" s="128">
        <v>2.5999999999999999E-2</v>
      </c>
      <c r="W20" s="128">
        <v>5.8999999999999997E-2</v>
      </c>
      <c r="X20" s="128">
        <v>3.4000000000000002E-2</v>
      </c>
      <c r="Y20" s="128">
        <v>4.4999999999999998E-2</v>
      </c>
      <c r="Z20" s="164"/>
      <c r="AA20" s="128">
        <v>4.3999999999999997E-2</v>
      </c>
      <c r="AB20" s="128">
        <v>4.7E-2</v>
      </c>
      <c r="AC20" s="128">
        <v>5.5005222774606018E-2</v>
      </c>
      <c r="AD20" s="128">
        <v>3.5000000000000003E-2</v>
      </c>
      <c r="AE20" s="128">
        <v>4.4999999999999998E-2</v>
      </c>
      <c r="AF20" s="164"/>
      <c r="AG20" s="128">
        <v>2.6138691423368745E-2</v>
      </c>
      <c r="AH20" s="128"/>
      <c r="AI20" s="128"/>
      <c r="AJ20" s="128"/>
      <c r="AK20" s="128"/>
    </row>
    <row r="21" spans="2:37" x14ac:dyDescent="0.2">
      <c r="B21" s="55" t="s">
        <v>32</v>
      </c>
      <c r="C21" s="100">
        <v>4.7E-2</v>
      </c>
      <c r="D21" s="100">
        <v>5.0999999999999997E-2</v>
      </c>
      <c r="E21" s="100">
        <v>9.7000000000000003E-2</v>
      </c>
      <c r="F21" s="101">
        <v>5.0999999999999997E-2</v>
      </c>
      <c r="G21" s="101">
        <v>6.0999999999999999E-2</v>
      </c>
      <c r="H21" s="2"/>
      <c r="I21" s="101">
        <v>6.5000000000000002E-2</v>
      </c>
      <c r="J21" s="101">
        <v>8.3000000000000004E-2</v>
      </c>
      <c r="K21" s="101">
        <v>9.1999999999999998E-2</v>
      </c>
      <c r="L21" s="101">
        <v>8.6999999999999994E-2</v>
      </c>
      <c r="M21" s="101">
        <v>8.2000000000000003E-2</v>
      </c>
      <c r="N21" s="19"/>
      <c r="O21" s="10">
        <v>7.4999999999999997E-2</v>
      </c>
      <c r="P21" s="111">
        <v>5.8000000000000003E-2</v>
      </c>
      <c r="Q21" s="111">
        <v>7.2999999999999995E-2</v>
      </c>
      <c r="R21" s="137">
        <v>3.8306257514695741E-2</v>
      </c>
      <c r="S21" s="137">
        <v>6.2E-2</v>
      </c>
      <c r="T21" s="19"/>
      <c r="U21" s="128">
        <v>4.3999999999999997E-2</v>
      </c>
      <c r="V21" s="128">
        <v>8.9999999999999993E-3</v>
      </c>
      <c r="W21" s="128">
        <v>3.9E-2</v>
      </c>
      <c r="X21" s="128">
        <v>0.01</v>
      </c>
      <c r="Y21" s="128">
        <v>2.5999999999999999E-2</v>
      </c>
      <c r="Z21" s="165"/>
      <c r="AA21" s="128">
        <v>1.7999999999999999E-2</v>
      </c>
      <c r="AB21" s="128">
        <v>2.7E-2</v>
      </c>
      <c r="AC21" s="128">
        <v>3.4461258483741819E-2</v>
      </c>
      <c r="AD21" s="128">
        <v>1.7999999999999999E-2</v>
      </c>
      <c r="AE21" s="128">
        <v>2.4E-2</v>
      </c>
      <c r="AF21" s="165"/>
      <c r="AG21" s="128">
        <v>1.0037391631207829E-2</v>
      </c>
      <c r="AH21" s="128"/>
      <c r="AI21" s="128"/>
      <c r="AJ21" s="128"/>
      <c r="AK21" s="128"/>
    </row>
    <row r="22" spans="2:37" x14ac:dyDescent="0.2">
      <c r="B22" s="55" t="s">
        <v>42</v>
      </c>
      <c r="C22" s="101"/>
      <c r="D22" s="101"/>
      <c r="E22" s="101"/>
      <c r="F22" s="142" t="s">
        <v>43</v>
      </c>
      <c r="G22" s="142" t="s">
        <v>43</v>
      </c>
      <c r="H22" s="2"/>
      <c r="I22" s="143" t="s">
        <v>44</v>
      </c>
      <c r="J22" s="143" t="s">
        <v>45</v>
      </c>
      <c r="K22" s="143" t="s">
        <v>46</v>
      </c>
      <c r="L22" s="143" t="s">
        <v>45</v>
      </c>
      <c r="M22" s="143" t="s">
        <v>45</v>
      </c>
      <c r="N22" s="19"/>
      <c r="O22" s="143" t="s">
        <v>45</v>
      </c>
      <c r="P22" s="143" t="s">
        <v>47</v>
      </c>
      <c r="Q22" s="143" t="s">
        <v>48</v>
      </c>
      <c r="R22" s="143" t="s">
        <v>47</v>
      </c>
      <c r="S22" s="143" t="s">
        <v>47</v>
      </c>
      <c r="T22" s="19"/>
      <c r="U22" s="173" t="s">
        <v>48</v>
      </c>
      <c r="V22" s="173" t="s">
        <v>49</v>
      </c>
      <c r="W22" s="173" t="s">
        <v>50</v>
      </c>
      <c r="X22" s="174" t="s">
        <v>51</v>
      </c>
      <c r="Y22" s="174" t="s">
        <v>51</v>
      </c>
      <c r="Z22" s="165"/>
      <c r="AA22" s="174" t="s">
        <v>52</v>
      </c>
      <c r="AB22" s="174" t="s">
        <v>46</v>
      </c>
      <c r="AC22" s="146" t="s">
        <v>53</v>
      </c>
      <c r="AD22" s="146" t="s">
        <v>48</v>
      </c>
      <c r="AE22" s="146" t="s">
        <v>48</v>
      </c>
      <c r="AF22" s="165"/>
      <c r="AG22" s="174" t="s">
        <v>55</v>
      </c>
      <c r="AH22" s="174"/>
      <c r="AI22" s="146"/>
      <c r="AJ22" s="146"/>
      <c r="AK22" s="146"/>
    </row>
    <row r="23" spans="2:37" x14ac:dyDescent="0.2">
      <c r="B23" s="55" t="s">
        <v>54</v>
      </c>
      <c r="C23" s="101"/>
      <c r="D23" s="101"/>
      <c r="E23" s="101"/>
      <c r="F23" s="142" t="s">
        <v>48</v>
      </c>
      <c r="G23" s="142" t="s">
        <v>48</v>
      </c>
      <c r="H23" s="2"/>
      <c r="I23" s="142" t="s">
        <v>46</v>
      </c>
      <c r="J23" s="142" t="s">
        <v>49</v>
      </c>
      <c r="K23" s="142" t="s">
        <v>55</v>
      </c>
      <c r="L23" s="143" t="s">
        <v>45</v>
      </c>
      <c r="M23" s="143" t="s">
        <v>45</v>
      </c>
      <c r="N23" s="19"/>
      <c r="O23" s="143" t="s">
        <v>45</v>
      </c>
      <c r="P23" s="143" t="s">
        <v>47</v>
      </c>
      <c r="Q23" s="143" t="s">
        <v>50</v>
      </c>
      <c r="R23" s="142" t="s">
        <v>46</v>
      </c>
      <c r="S23" s="142" t="s">
        <v>46</v>
      </c>
      <c r="T23" s="19"/>
      <c r="U23" s="142" t="s">
        <v>55</v>
      </c>
      <c r="V23" s="143" t="s">
        <v>53</v>
      </c>
      <c r="W23" s="143" t="s">
        <v>56</v>
      </c>
      <c r="X23" s="146" t="s">
        <v>51</v>
      </c>
      <c r="Y23" s="146" t="s">
        <v>51</v>
      </c>
      <c r="Z23" s="20"/>
      <c r="AA23" s="146" t="s">
        <v>57</v>
      </c>
      <c r="AB23" s="146" t="s">
        <v>46</v>
      </c>
      <c r="AC23" s="146" t="s">
        <v>53</v>
      </c>
      <c r="AD23" s="146" t="s">
        <v>48</v>
      </c>
      <c r="AE23" s="146" t="s">
        <v>48</v>
      </c>
      <c r="AF23" s="20"/>
      <c r="AG23" s="146" t="s">
        <v>55</v>
      </c>
      <c r="AH23" s="146"/>
      <c r="AI23" s="146"/>
      <c r="AJ23" s="146"/>
      <c r="AK23" s="146"/>
    </row>
    <row r="24" spans="2:37" x14ac:dyDescent="0.2">
      <c r="B24" s="55" t="s">
        <v>58</v>
      </c>
      <c r="C24" s="100"/>
      <c r="D24" s="100"/>
      <c r="E24" s="100"/>
      <c r="F24" s="76">
        <v>433.7</v>
      </c>
      <c r="G24" s="76">
        <v>433.7</v>
      </c>
      <c r="H24" s="108"/>
      <c r="I24" s="76">
        <v>438.59999999999997</v>
      </c>
      <c r="J24" s="76">
        <v>453.29999999999995</v>
      </c>
      <c r="K24" s="76">
        <v>465</v>
      </c>
      <c r="L24" s="76">
        <v>480.70000000000005</v>
      </c>
      <c r="M24" s="76">
        <v>480.70000000000005</v>
      </c>
      <c r="N24" s="19"/>
      <c r="O24" s="76">
        <v>487.59999999999997</v>
      </c>
      <c r="P24" s="76">
        <v>463</v>
      </c>
      <c r="Q24" s="76">
        <v>520.6</v>
      </c>
      <c r="R24" s="76">
        <v>470.8</v>
      </c>
      <c r="S24" s="76">
        <v>470.8</v>
      </c>
      <c r="T24" s="19"/>
      <c r="U24" s="76">
        <v>403.8</v>
      </c>
      <c r="V24" s="76">
        <v>385</v>
      </c>
      <c r="W24" s="76">
        <v>377.7</v>
      </c>
      <c r="X24" s="76">
        <v>393.1</v>
      </c>
      <c r="Y24" s="76">
        <v>393.1</v>
      </c>
      <c r="Z24" s="20"/>
      <c r="AA24" s="76">
        <v>396</v>
      </c>
      <c r="AB24" s="76">
        <v>391.7</v>
      </c>
      <c r="AC24" s="76">
        <v>400.54569253279971</v>
      </c>
      <c r="AD24" s="76">
        <v>434</v>
      </c>
      <c r="AE24" s="76">
        <v>434</v>
      </c>
      <c r="AF24" s="20"/>
      <c r="AG24" s="76">
        <v>455</v>
      </c>
      <c r="AH24" s="76"/>
      <c r="AI24" s="76"/>
      <c r="AJ24" s="76"/>
      <c r="AK24" s="76"/>
    </row>
    <row r="25" spans="2:37" x14ac:dyDescent="0.2">
      <c r="B25" s="55"/>
      <c r="C25" s="100"/>
      <c r="D25" s="100"/>
      <c r="E25" s="100"/>
      <c r="F25" s="76"/>
      <c r="G25" s="76"/>
      <c r="H25" s="108"/>
      <c r="I25" s="76"/>
      <c r="J25" s="76"/>
      <c r="K25" s="76"/>
      <c r="L25" s="76"/>
      <c r="M25" s="76"/>
      <c r="N25" s="19"/>
      <c r="O25" s="76"/>
      <c r="P25" s="76"/>
      <c r="Q25" s="76"/>
      <c r="R25" s="76"/>
      <c r="S25" s="76"/>
      <c r="T25" s="19"/>
      <c r="U25" s="76"/>
      <c r="V25" s="76"/>
      <c r="W25" s="76"/>
      <c r="X25" s="76"/>
      <c r="Y25" s="76"/>
      <c r="Z25" s="20"/>
      <c r="AA25" s="76"/>
      <c r="AB25" s="76"/>
      <c r="AC25" s="76"/>
      <c r="AD25" s="76"/>
      <c r="AE25" s="76"/>
      <c r="AF25" s="20"/>
      <c r="AG25" s="76"/>
      <c r="AH25" s="76"/>
      <c r="AI25" s="76"/>
      <c r="AJ25" s="76"/>
      <c r="AK25" s="76"/>
    </row>
    <row r="26" spans="2:37" x14ac:dyDescent="0.2">
      <c r="B26" s="55" t="s">
        <v>223</v>
      </c>
      <c r="C26" s="100"/>
      <c r="D26" s="100"/>
      <c r="E26" s="100"/>
      <c r="F26" s="76"/>
      <c r="G26" s="76"/>
      <c r="H26" s="108"/>
      <c r="I26" s="76"/>
      <c r="J26" s="76"/>
      <c r="K26" s="76"/>
      <c r="L26" s="76"/>
      <c r="M26" s="76"/>
      <c r="N26" s="19"/>
      <c r="O26" s="76"/>
      <c r="P26" s="76"/>
      <c r="Q26" s="76"/>
      <c r="R26" s="76"/>
      <c r="S26" s="76"/>
      <c r="T26" s="19"/>
      <c r="U26" s="76"/>
      <c r="V26" s="76"/>
      <c r="W26" s="76"/>
      <c r="X26" s="76"/>
      <c r="Y26" s="76"/>
      <c r="Z26" s="20"/>
      <c r="AA26" s="76"/>
      <c r="AB26" s="76"/>
      <c r="AC26" s="76"/>
      <c r="AD26" s="76"/>
      <c r="AE26" s="76"/>
      <c r="AF26" s="20"/>
      <c r="AG26" s="76"/>
      <c r="AH26" s="76"/>
      <c r="AI26" s="76"/>
      <c r="AJ26" s="76"/>
      <c r="AK26" s="76"/>
    </row>
    <row r="27" spans="2:37" ht="36.75" customHeight="1" x14ac:dyDescent="0.2">
      <c r="B27" s="177" t="s">
        <v>224</v>
      </c>
      <c r="C27" s="177"/>
      <c r="D27" s="177"/>
      <c r="E27" s="177"/>
      <c r="F27" s="177"/>
      <c r="G27" s="177"/>
      <c r="H27" s="177"/>
      <c r="I27" s="177"/>
      <c r="J27" s="177"/>
      <c r="K27" s="177"/>
      <c r="L27" s="177"/>
      <c r="M27" s="177"/>
      <c r="N27" s="19"/>
      <c r="O27" s="76"/>
      <c r="P27" s="76"/>
      <c r="Q27" s="76"/>
      <c r="R27" s="76"/>
      <c r="S27" s="76"/>
      <c r="T27" s="19"/>
      <c r="U27" s="76"/>
      <c r="V27" s="76"/>
      <c r="W27" s="76"/>
      <c r="X27" s="76"/>
      <c r="Y27" s="76"/>
      <c r="Z27" s="20"/>
      <c r="AA27" s="76"/>
      <c r="AB27" s="76"/>
      <c r="AC27" s="76"/>
      <c r="AD27" s="76"/>
      <c r="AE27" s="76"/>
      <c r="AF27" s="20"/>
      <c r="AG27" s="76"/>
      <c r="AH27" s="76"/>
      <c r="AI27" s="76"/>
      <c r="AJ27" s="76"/>
      <c r="AK27" s="76"/>
    </row>
    <row r="28" spans="2:37" ht="8.25" customHeight="1" x14ac:dyDescent="0.2">
      <c r="C28" s="15"/>
      <c r="D28" s="15"/>
      <c r="E28" s="15"/>
      <c r="F28" s="147"/>
      <c r="G28" s="147"/>
      <c r="H28" s="19"/>
      <c r="I28" s="19"/>
      <c r="J28" s="19"/>
      <c r="K28" s="19"/>
      <c r="L28" s="19"/>
      <c r="M28" s="19"/>
    </row>
    <row r="29" spans="2:37" x14ac:dyDescent="0.2">
      <c r="B29" s="41" t="s">
        <v>59</v>
      </c>
      <c r="C29" s="21"/>
      <c r="D29" s="21"/>
      <c r="E29" s="21"/>
      <c r="F29" s="21"/>
    </row>
    <row r="30" spans="2:37" x14ac:dyDescent="0.2"/>
    <row r="31" spans="2:37" x14ac:dyDescent="0.2">
      <c r="B31" s="1"/>
    </row>
    <row r="32" spans="2:37" hidden="1" x14ac:dyDescent="0.2">
      <c r="C32" s="19"/>
    </row>
    <row r="33" spans="3:6" hidden="1" x14ac:dyDescent="0.2">
      <c r="C33" s="20"/>
    </row>
    <row r="34" spans="3:6" x14ac:dyDescent="0.2"/>
    <row r="35" spans="3:6" x14ac:dyDescent="0.2"/>
    <row r="36" spans="3:6" hidden="1" x14ac:dyDescent="0.2">
      <c r="C36" s="20"/>
    </row>
    <row r="37" spans="3:6" hidden="1" x14ac:dyDescent="0.2">
      <c r="C37" s="20"/>
    </row>
    <row r="38" spans="3:6" x14ac:dyDescent="0.2">
      <c r="C38" s="20"/>
      <c r="D38" s="20"/>
      <c r="E38" s="20"/>
      <c r="F38" s="20"/>
    </row>
    <row r="39" spans="3:6" x14ac:dyDescent="0.2"/>
  </sheetData>
  <mergeCells count="1">
    <mergeCell ref="B27:M27"/>
  </mergeCells>
  <hyperlinks>
    <hyperlink ref="B29" location="'Table of contents'!A1" display="'Table of contents" xr:uid="{D771EC9B-8F0C-426D-994C-D0599D84D7B7}"/>
  </hyperlinks>
  <pageMargins left="0.70866141732283472" right="0.70866141732283472" top="0.74803149606299213" bottom="0.74803149606299213" header="0.31496062992125984" footer="0.31496062992125984"/>
  <pageSetup paperSize="9" scale="76" orientation="landscape" r:id="rId1"/>
  <colBreaks count="1" manualBreakCount="1">
    <brk id="14"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C301B-3E32-4988-9336-1B8B9423D791}">
  <sheetPr>
    <tabColor rgb="FF124735"/>
    <pageSetUpPr fitToPage="1"/>
  </sheetPr>
  <dimension ref="A1:AL129"/>
  <sheetViews>
    <sheetView showGridLines="0" topLeftCell="A9" zoomScaleNormal="100" zoomScaleSheetLayoutView="100" workbookViewId="0">
      <pane xSplit="2" topLeftCell="C1" activePane="topRight" state="frozen"/>
      <selection pane="topRight" activeCell="AE60" sqref="AE60"/>
    </sheetView>
  </sheetViews>
  <sheetFormatPr defaultColWidth="0" defaultRowHeight="15" zeroHeight="1" x14ac:dyDescent="0.25"/>
  <cols>
    <col min="1" max="1" width="1.5703125" style="1" customWidth="1"/>
    <col min="2" max="2" width="25.5703125" style="1" bestFit="1" customWidth="1"/>
    <col min="3" max="6" width="8.42578125" style="1" customWidth="1"/>
    <col min="7" max="7" width="8.42578125" customWidth="1"/>
    <col min="8" max="8" width="1.42578125" customWidth="1"/>
    <col min="9" max="13" width="8.42578125" style="1" customWidth="1"/>
    <col min="14" max="14" width="1.42578125" style="1" customWidth="1"/>
    <col min="15" max="19" width="8.42578125" style="1" customWidth="1"/>
    <col min="20" max="20" width="1.42578125" style="18" customWidth="1"/>
    <col min="21" max="25" width="9.85546875" style="1" customWidth="1"/>
    <col min="26" max="26" width="1.42578125" style="18" customWidth="1"/>
    <col min="27" max="31" width="9.85546875" style="1" customWidth="1"/>
    <col min="32" max="32" width="1.42578125" style="18" customWidth="1"/>
    <col min="33" max="37" width="9.85546875" style="1" customWidth="1"/>
    <col min="38" max="38" width="2.140625" style="1" customWidth="1"/>
    <col min="39" max="16384" width="9.140625" style="1" hidden="1"/>
  </cols>
  <sheetData>
    <row r="1" spans="2:37" ht="13.5" customHeight="1" x14ac:dyDescent="0.2">
      <c r="B1" s="17" t="s">
        <v>60</v>
      </c>
      <c r="C1" s="18"/>
      <c r="D1" s="18"/>
      <c r="E1" s="18"/>
      <c r="F1" s="18"/>
      <c r="G1" s="22"/>
      <c r="H1" s="22"/>
      <c r="I1" s="124"/>
      <c r="J1" s="124"/>
      <c r="K1" s="124"/>
      <c r="L1" s="124"/>
      <c r="M1" s="124"/>
      <c r="N1" s="124"/>
      <c r="O1" s="124"/>
      <c r="S1" s="124"/>
    </row>
    <row r="2" spans="2:37" ht="6" customHeight="1" x14ac:dyDescent="0.2">
      <c r="B2" s="17"/>
      <c r="C2" s="18"/>
      <c r="D2" s="18"/>
      <c r="E2" s="18"/>
      <c r="F2" s="18"/>
      <c r="G2" s="22"/>
      <c r="H2" s="22"/>
      <c r="I2" s="18"/>
      <c r="J2" s="22"/>
      <c r="K2" s="22"/>
      <c r="L2" s="22"/>
      <c r="M2" s="22"/>
      <c r="O2" s="22"/>
      <c r="S2" s="22"/>
    </row>
    <row r="3" spans="2:37" ht="28.15" customHeight="1" x14ac:dyDescent="0.2">
      <c r="B3" s="12"/>
      <c r="C3" s="13" t="s">
        <v>12</v>
      </c>
      <c r="D3" s="13" t="s">
        <v>13</v>
      </c>
      <c r="E3" s="13" t="s">
        <v>14</v>
      </c>
      <c r="F3" s="13" t="s">
        <v>15</v>
      </c>
      <c r="G3" s="13" t="s">
        <v>16</v>
      </c>
      <c r="H3" s="22"/>
      <c r="I3" s="13" t="s">
        <v>17</v>
      </c>
      <c r="J3" s="13" t="s">
        <v>18</v>
      </c>
      <c r="K3" s="13" t="s">
        <v>19</v>
      </c>
      <c r="L3" s="13" t="s">
        <v>20</v>
      </c>
      <c r="M3" s="13" t="s">
        <v>21</v>
      </c>
      <c r="O3" s="13" t="s">
        <v>22</v>
      </c>
      <c r="P3" s="13" t="s">
        <v>23</v>
      </c>
      <c r="Q3" s="13" t="s">
        <v>24</v>
      </c>
      <c r="R3" s="13" t="s">
        <v>61</v>
      </c>
      <c r="S3" s="13" t="s">
        <v>26</v>
      </c>
      <c r="U3" s="13" t="s">
        <v>208</v>
      </c>
      <c r="V3" s="13" t="s">
        <v>209</v>
      </c>
      <c r="W3" s="13" t="s">
        <v>210</v>
      </c>
      <c r="X3" s="13" t="s">
        <v>211</v>
      </c>
      <c r="Y3" s="13" t="s">
        <v>212</v>
      </c>
      <c r="AA3" s="13" t="s">
        <v>225</v>
      </c>
      <c r="AB3" s="13" t="s">
        <v>226</v>
      </c>
      <c r="AC3" s="13" t="s">
        <v>227</v>
      </c>
      <c r="AD3" s="13" t="s">
        <v>228</v>
      </c>
      <c r="AE3" s="13" t="s">
        <v>229</v>
      </c>
      <c r="AG3" s="13" t="s">
        <v>218</v>
      </c>
      <c r="AH3" s="13" t="s">
        <v>219</v>
      </c>
      <c r="AI3" s="13" t="s">
        <v>220</v>
      </c>
      <c r="AJ3" s="13" t="s">
        <v>221</v>
      </c>
      <c r="AK3" s="13" t="s">
        <v>222</v>
      </c>
    </row>
    <row r="4" spans="2:37" ht="13.35" customHeight="1" x14ac:dyDescent="0.2">
      <c r="B4" s="6" t="s">
        <v>62</v>
      </c>
      <c r="C4" s="6"/>
      <c r="D4" s="6"/>
      <c r="E4" s="6"/>
      <c r="F4" s="6"/>
      <c r="G4" s="6"/>
      <c r="H4" s="6"/>
      <c r="I4" s="6"/>
      <c r="J4" s="6"/>
      <c r="K4" s="6"/>
      <c r="L4" s="6"/>
      <c r="M4" s="6"/>
      <c r="N4" s="2"/>
      <c r="O4" s="6"/>
      <c r="P4" s="2"/>
      <c r="Q4" s="2"/>
      <c r="R4" s="2"/>
      <c r="S4" s="6"/>
      <c r="T4" s="19"/>
      <c r="U4" s="2"/>
      <c r="V4" s="2"/>
      <c r="W4" s="2"/>
      <c r="X4" s="2"/>
      <c r="Y4" s="2"/>
      <c r="Z4" s="19"/>
      <c r="AA4" s="2"/>
      <c r="AB4" s="2"/>
      <c r="AC4" s="2"/>
      <c r="AF4" s="19"/>
      <c r="AG4" s="2"/>
      <c r="AH4" s="2"/>
      <c r="AI4" s="2"/>
    </row>
    <row r="5" spans="2:37" ht="13.35" customHeight="1" x14ac:dyDescent="0.2">
      <c r="B5" s="2" t="s">
        <v>63</v>
      </c>
      <c r="C5" s="3">
        <v>311</v>
      </c>
      <c r="D5" s="3">
        <v>389</v>
      </c>
      <c r="E5" s="3">
        <v>339</v>
      </c>
      <c r="F5" s="3">
        <v>378</v>
      </c>
      <c r="G5" s="3">
        <v>1417</v>
      </c>
      <c r="H5" s="2"/>
      <c r="I5" s="3">
        <v>470</v>
      </c>
      <c r="J5" s="3">
        <v>511</v>
      </c>
      <c r="K5" s="3">
        <v>359</v>
      </c>
      <c r="L5" s="3">
        <v>249</v>
      </c>
      <c r="M5" s="3">
        <v>1589</v>
      </c>
      <c r="N5" s="2"/>
      <c r="O5" s="3">
        <v>278</v>
      </c>
      <c r="P5" s="3">
        <v>279</v>
      </c>
      <c r="Q5" s="3">
        <v>111</v>
      </c>
      <c r="R5" s="125">
        <v>76</v>
      </c>
      <c r="S5" s="3">
        <v>744</v>
      </c>
      <c r="T5" s="19"/>
      <c r="U5" s="125">
        <v>118</v>
      </c>
      <c r="V5" s="125">
        <v>169</v>
      </c>
      <c r="W5" s="125">
        <v>132</v>
      </c>
      <c r="X5" s="125">
        <v>160</v>
      </c>
      <c r="Y5" s="125">
        <v>579</v>
      </c>
      <c r="Z5" s="19"/>
      <c r="AA5" s="125">
        <v>172</v>
      </c>
      <c r="AB5" s="125">
        <v>201</v>
      </c>
      <c r="AC5" s="125">
        <v>176</v>
      </c>
      <c r="AD5" s="125">
        <v>203</v>
      </c>
      <c r="AE5" s="125">
        <v>752</v>
      </c>
      <c r="AF5" s="19"/>
      <c r="AG5" s="125">
        <v>203</v>
      </c>
      <c r="AH5" s="125"/>
      <c r="AI5" s="125"/>
      <c r="AJ5" s="125"/>
      <c r="AK5" s="125"/>
    </row>
    <row r="6" spans="2:37" ht="13.35" customHeight="1" x14ac:dyDescent="0.2">
      <c r="B6" s="2" t="s">
        <v>64</v>
      </c>
      <c r="C6" s="3">
        <v>29</v>
      </c>
      <c r="D6" s="3">
        <v>7</v>
      </c>
      <c r="E6" s="3">
        <v>142</v>
      </c>
      <c r="F6" s="3">
        <v>82</v>
      </c>
      <c r="G6" s="3">
        <v>260</v>
      </c>
      <c r="H6" s="2"/>
      <c r="I6" s="3">
        <v>82</v>
      </c>
      <c r="J6" s="3">
        <v>56</v>
      </c>
      <c r="K6" s="3">
        <v>100</v>
      </c>
      <c r="L6" s="3">
        <v>149</v>
      </c>
      <c r="M6" s="3">
        <v>387</v>
      </c>
      <c r="N6" s="2"/>
      <c r="O6" s="3">
        <v>74</v>
      </c>
      <c r="P6" s="3">
        <v>52</v>
      </c>
      <c r="Q6" s="3">
        <v>11</v>
      </c>
      <c r="R6" s="125">
        <v>0</v>
      </c>
      <c r="S6" s="3">
        <v>137</v>
      </c>
      <c r="T6" s="19"/>
      <c r="U6" s="125">
        <v>92</v>
      </c>
      <c r="V6" s="125">
        <v>9</v>
      </c>
      <c r="W6" s="125">
        <v>45</v>
      </c>
      <c r="X6" s="125">
        <v>25</v>
      </c>
      <c r="Y6" s="125">
        <v>171</v>
      </c>
      <c r="Z6" s="19"/>
      <c r="AA6" s="125">
        <v>88</v>
      </c>
      <c r="AB6" s="125">
        <v>140</v>
      </c>
      <c r="AC6" s="125">
        <v>32</v>
      </c>
      <c r="AD6" s="125">
        <v>299</v>
      </c>
      <c r="AE6" s="125">
        <v>559</v>
      </c>
      <c r="AF6" s="19"/>
      <c r="AG6" s="125">
        <v>120</v>
      </c>
      <c r="AH6" s="125"/>
      <c r="AI6" s="125"/>
      <c r="AJ6" s="125"/>
      <c r="AK6" s="125"/>
    </row>
    <row r="7" spans="2:37" ht="13.35" customHeight="1" x14ac:dyDescent="0.2">
      <c r="B7" s="2" t="s">
        <v>65</v>
      </c>
      <c r="C7" s="3">
        <v>47</v>
      </c>
      <c r="D7" s="3">
        <v>69</v>
      </c>
      <c r="E7" s="3">
        <v>59</v>
      </c>
      <c r="F7" s="3">
        <v>69</v>
      </c>
      <c r="G7" s="3">
        <v>244</v>
      </c>
      <c r="H7" s="2"/>
      <c r="I7" s="3">
        <v>74</v>
      </c>
      <c r="J7" s="3">
        <v>154</v>
      </c>
      <c r="K7" s="3">
        <v>86</v>
      </c>
      <c r="L7" s="3">
        <v>86</v>
      </c>
      <c r="M7" s="3">
        <v>400</v>
      </c>
      <c r="N7" s="2"/>
      <c r="O7" s="3">
        <v>22</v>
      </c>
      <c r="P7" s="3">
        <v>27</v>
      </c>
      <c r="Q7" s="3">
        <v>16</v>
      </c>
      <c r="R7" s="126">
        <v>11</v>
      </c>
      <c r="S7" s="3">
        <v>76</v>
      </c>
      <c r="T7" s="19"/>
      <c r="U7" s="126">
        <v>16</v>
      </c>
      <c r="V7" s="126">
        <v>41</v>
      </c>
      <c r="W7" s="126">
        <v>17</v>
      </c>
      <c r="X7" s="126">
        <v>27</v>
      </c>
      <c r="Y7" s="126">
        <v>101</v>
      </c>
      <c r="Z7" s="19"/>
      <c r="AA7" s="126">
        <v>12</v>
      </c>
      <c r="AB7" s="150">
        <v>27</v>
      </c>
      <c r="AC7" s="150">
        <v>33</v>
      </c>
      <c r="AD7" s="150">
        <v>31</v>
      </c>
      <c r="AE7" s="150">
        <v>103</v>
      </c>
      <c r="AF7" s="19"/>
      <c r="AG7" s="126">
        <v>33</v>
      </c>
      <c r="AH7" s="150"/>
      <c r="AI7" s="150"/>
      <c r="AJ7" s="150"/>
      <c r="AK7" s="150"/>
    </row>
    <row r="8" spans="2:37" ht="13.35" customHeight="1" x14ac:dyDescent="0.2">
      <c r="B8" s="4" t="s">
        <v>66</v>
      </c>
      <c r="C8" s="8">
        <v>387</v>
      </c>
      <c r="D8" s="8">
        <v>465</v>
      </c>
      <c r="E8" s="8">
        <v>540</v>
      </c>
      <c r="F8" s="8">
        <v>529</v>
      </c>
      <c r="G8" s="8">
        <v>1921</v>
      </c>
      <c r="H8" s="2"/>
      <c r="I8" s="8">
        <v>626</v>
      </c>
      <c r="J8" s="8">
        <v>721</v>
      </c>
      <c r="K8" s="8">
        <v>545</v>
      </c>
      <c r="L8" s="8">
        <v>484</v>
      </c>
      <c r="M8" s="8">
        <v>2376</v>
      </c>
      <c r="N8" s="2"/>
      <c r="O8" s="8">
        <v>374</v>
      </c>
      <c r="P8" s="8">
        <v>358</v>
      </c>
      <c r="Q8" s="8">
        <v>138</v>
      </c>
      <c r="R8" s="127">
        <v>87</v>
      </c>
      <c r="S8" s="8">
        <v>957</v>
      </c>
      <c r="T8" s="19"/>
      <c r="U8" s="127">
        <f>SUBTOTAL(9,U5:U7)</f>
        <v>226</v>
      </c>
      <c r="V8" s="127">
        <v>219</v>
      </c>
      <c r="W8" s="127">
        <v>194</v>
      </c>
      <c r="X8" s="127">
        <v>212</v>
      </c>
      <c r="Y8" s="127">
        <v>851</v>
      </c>
      <c r="Z8" s="19"/>
      <c r="AA8" s="127">
        <v>272</v>
      </c>
      <c r="AB8" s="148">
        <v>368</v>
      </c>
      <c r="AC8" s="148">
        <v>241</v>
      </c>
      <c r="AD8" s="148">
        <v>533</v>
      </c>
      <c r="AE8" s="148">
        <v>1414</v>
      </c>
      <c r="AF8" s="19"/>
      <c r="AG8" s="127">
        <v>356</v>
      </c>
      <c r="AH8" s="148"/>
      <c r="AI8" s="148"/>
      <c r="AJ8" s="148"/>
      <c r="AK8" s="148"/>
    </row>
    <row r="9" spans="2:37" ht="6" customHeight="1" x14ac:dyDescent="0.2">
      <c r="B9" s="2"/>
      <c r="C9" s="5"/>
      <c r="D9" s="5"/>
      <c r="E9" s="5"/>
      <c r="F9" s="5"/>
      <c r="G9" s="2"/>
      <c r="H9" s="2"/>
      <c r="I9" s="5"/>
      <c r="J9" s="5"/>
      <c r="K9" s="5"/>
      <c r="L9" s="5"/>
      <c r="M9" s="2"/>
      <c r="N9" s="2"/>
      <c r="O9" s="2"/>
      <c r="P9" s="2"/>
      <c r="S9" s="2"/>
      <c r="T9" s="19"/>
      <c r="Z9" s="19"/>
      <c r="AF9" s="19"/>
    </row>
    <row r="10" spans="2:37" ht="13.35" customHeight="1" x14ac:dyDescent="0.2">
      <c r="B10" s="6" t="s">
        <v>67</v>
      </c>
      <c r="C10" s="7"/>
      <c r="D10" s="7"/>
      <c r="E10" s="7"/>
      <c r="F10" s="7"/>
      <c r="G10" s="2"/>
      <c r="H10" s="2"/>
      <c r="I10" s="7"/>
      <c r="J10" s="7"/>
      <c r="K10" s="7"/>
      <c r="L10" s="7"/>
      <c r="M10" s="2"/>
      <c r="N10" s="2"/>
      <c r="O10" s="2"/>
      <c r="P10" s="2"/>
      <c r="S10" s="2"/>
      <c r="T10" s="19"/>
      <c r="Z10" s="19"/>
      <c r="AF10" s="19"/>
    </row>
    <row r="11" spans="2:37" ht="13.35" customHeight="1" x14ac:dyDescent="0.2">
      <c r="B11" s="2" t="s">
        <v>63</v>
      </c>
      <c r="C11" s="3">
        <v>278</v>
      </c>
      <c r="D11" s="3">
        <v>298</v>
      </c>
      <c r="E11" s="3">
        <v>306</v>
      </c>
      <c r="F11" s="3">
        <v>473</v>
      </c>
      <c r="G11" s="3">
        <v>1355</v>
      </c>
      <c r="H11" s="2"/>
      <c r="I11" s="3">
        <v>327</v>
      </c>
      <c r="J11" s="3">
        <v>348</v>
      </c>
      <c r="K11" s="3">
        <v>323</v>
      </c>
      <c r="L11" s="3">
        <v>443</v>
      </c>
      <c r="M11" s="3">
        <v>1441</v>
      </c>
      <c r="N11" s="2"/>
      <c r="O11" s="3">
        <v>341</v>
      </c>
      <c r="P11" s="3">
        <v>364</v>
      </c>
      <c r="Q11" s="3">
        <v>293</v>
      </c>
      <c r="R11" s="3">
        <v>429</v>
      </c>
      <c r="S11" s="3">
        <v>1427</v>
      </c>
      <c r="T11" s="19"/>
      <c r="U11" s="3">
        <v>200</v>
      </c>
      <c r="V11" s="3">
        <v>142</v>
      </c>
      <c r="W11" s="3">
        <v>126</v>
      </c>
      <c r="X11" s="3">
        <v>165</v>
      </c>
      <c r="Y11" s="3">
        <v>633</v>
      </c>
      <c r="Z11" s="19"/>
      <c r="AA11" s="3">
        <v>112</v>
      </c>
      <c r="AB11" s="3">
        <v>160</v>
      </c>
      <c r="AC11" s="3">
        <v>138</v>
      </c>
      <c r="AD11" s="3">
        <v>193</v>
      </c>
      <c r="AE11" s="3">
        <v>603</v>
      </c>
      <c r="AF11" s="19"/>
      <c r="AG11" s="3">
        <v>150</v>
      </c>
      <c r="AH11" s="3"/>
      <c r="AI11" s="3"/>
      <c r="AJ11" s="3"/>
      <c r="AK11" s="3"/>
    </row>
    <row r="12" spans="2:37" ht="13.35" customHeight="1" x14ac:dyDescent="0.2">
      <c r="B12" s="2" t="s">
        <v>64</v>
      </c>
      <c r="C12" s="3">
        <v>27</v>
      </c>
      <c r="D12" s="3">
        <v>36</v>
      </c>
      <c r="E12" s="3">
        <v>16</v>
      </c>
      <c r="F12" s="3">
        <v>13</v>
      </c>
      <c r="G12" s="3">
        <v>92</v>
      </c>
      <c r="H12" s="2"/>
      <c r="I12" s="3">
        <v>11</v>
      </c>
      <c r="J12" s="3">
        <v>20</v>
      </c>
      <c r="K12" s="3">
        <v>21</v>
      </c>
      <c r="L12" s="3">
        <v>124</v>
      </c>
      <c r="M12" s="3">
        <v>176</v>
      </c>
      <c r="N12" s="2"/>
      <c r="O12" s="3">
        <v>72</v>
      </c>
      <c r="P12" s="3">
        <v>93</v>
      </c>
      <c r="Q12" s="3">
        <v>78</v>
      </c>
      <c r="R12" s="3">
        <v>74</v>
      </c>
      <c r="S12" s="3">
        <v>317</v>
      </c>
      <c r="T12" s="19"/>
      <c r="U12" s="3">
        <v>72</v>
      </c>
      <c r="V12" s="3">
        <v>73</v>
      </c>
      <c r="W12" s="3">
        <v>50</v>
      </c>
      <c r="X12" s="3">
        <v>39</v>
      </c>
      <c r="Y12" s="3">
        <v>234</v>
      </c>
      <c r="Z12" s="19"/>
      <c r="AA12" s="3">
        <v>38</v>
      </c>
      <c r="AB12" s="3">
        <v>33</v>
      </c>
      <c r="AC12" s="3">
        <v>36</v>
      </c>
      <c r="AD12" s="3">
        <v>117</v>
      </c>
      <c r="AE12" s="3">
        <v>224</v>
      </c>
      <c r="AF12" s="19"/>
      <c r="AG12" s="3">
        <v>29</v>
      </c>
      <c r="AH12" s="3"/>
      <c r="AI12" s="3"/>
      <c r="AJ12" s="3"/>
      <c r="AK12" s="3"/>
    </row>
    <row r="13" spans="2:37" ht="13.5" customHeight="1" x14ac:dyDescent="0.2">
      <c r="B13" s="2" t="s">
        <v>65</v>
      </c>
      <c r="C13" s="3">
        <v>47</v>
      </c>
      <c r="D13" s="3">
        <v>50</v>
      </c>
      <c r="E13" s="3">
        <v>43</v>
      </c>
      <c r="F13" s="3">
        <v>51</v>
      </c>
      <c r="G13" s="3">
        <v>191</v>
      </c>
      <c r="H13" s="2"/>
      <c r="I13" s="3">
        <v>56</v>
      </c>
      <c r="J13" s="3">
        <v>56</v>
      </c>
      <c r="K13" s="3">
        <v>46</v>
      </c>
      <c r="L13" s="3">
        <v>56</v>
      </c>
      <c r="M13" s="3">
        <v>214</v>
      </c>
      <c r="N13" s="2"/>
      <c r="O13" s="3">
        <v>67</v>
      </c>
      <c r="P13" s="3">
        <v>69</v>
      </c>
      <c r="Q13" s="3">
        <v>46</v>
      </c>
      <c r="R13" s="3">
        <v>77</v>
      </c>
      <c r="S13" s="3">
        <v>259</v>
      </c>
      <c r="T13" s="19"/>
      <c r="U13" s="3">
        <v>72</v>
      </c>
      <c r="V13" s="3">
        <v>50</v>
      </c>
      <c r="W13" s="3">
        <v>37</v>
      </c>
      <c r="X13" s="3">
        <v>28</v>
      </c>
      <c r="Y13" s="3">
        <v>187</v>
      </c>
      <c r="Z13" s="19"/>
      <c r="AA13" s="3">
        <v>17</v>
      </c>
      <c r="AB13" s="151">
        <v>22</v>
      </c>
      <c r="AC13" s="151">
        <v>13</v>
      </c>
      <c r="AD13" s="151">
        <v>20</v>
      </c>
      <c r="AE13" s="151">
        <v>72</v>
      </c>
      <c r="AF13" s="19"/>
      <c r="AG13" s="3">
        <v>16</v>
      </c>
      <c r="AH13" s="151"/>
      <c r="AI13" s="151"/>
      <c r="AJ13" s="151"/>
      <c r="AK13" s="151"/>
    </row>
    <row r="14" spans="2:37" ht="13.35" customHeight="1" x14ac:dyDescent="0.2">
      <c r="B14" s="4" t="s">
        <v>66</v>
      </c>
      <c r="C14" s="8">
        <v>352</v>
      </c>
      <c r="D14" s="8">
        <v>384</v>
      </c>
      <c r="E14" s="8">
        <v>365</v>
      </c>
      <c r="F14" s="8">
        <v>537</v>
      </c>
      <c r="G14" s="8">
        <v>1638</v>
      </c>
      <c r="H14" s="2"/>
      <c r="I14" s="8">
        <v>394</v>
      </c>
      <c r="J14" s="8">
        <v>424</v>
      </c>
      <c r="K14" s="8">
        <v>390</v>
      </c>
      <c r="L14" s="8">
        <v>623</v>
      </c>
      <c r="M14" s="8">
        <v>1831</v>
      </c>
      <c r="N14" s="2"/>
      <c r="O14" s="8">
        <v>480</v>
      </c>
      <c r="P14" s="8">
        <v>526</v>
      </c>
      <c r="Q14" s="8">
        <v>417</v>
      </c>
      <c r="R14" s="8">
        <v>580</v>
      </c>
      <c r="S14" s="8">
        <v>2003</v>
      </c>
      <c r="T14" s="19"/>
      <c r="U14" s="127">
        <f>SUBTOTAL(9,U11:U13)</f>
        <v>344</v>
      </c>
      <c r="V14" s="127">
        <v>265</v>
      </c>
      <c r="W14" s="127">
        <v>213</v>
      </c>
      <c r="X14" s="127">
        <v>232</v>
      </c>
      <c r="Y14" s="127">
        <v>1054</v>
      </c>
      <c r="Z14" s="19"/>
      <c r="AA14" s="127">
        <v>167</v>
      </c>
      <c r="AB14" s="148">
        <v>215</v>
      </c>
      <c r="AC14" s="148">
        <v>187</v>
      </c>
      <c r="AD14" s="148">
        <v>330</v>
      </c>
      <c r="AE14" s="148">
        <v>899</v>
      </c>
      <c r="AF14" s="19"/>
      <c r="AG14" s="127">
        <v>195</v>
      </c>
      <c r="AH14" s="148"/>
      <c r="AI14" s="148"/>
      <c r="AJ14" s="148"/>
      <c r="AK14" s="148"/>
    </row>
    <row r="15" spans="2:37" ht="6" customHeight="1" x14ac:dyDescent="0.2">
      <c r="B15" s="2"/>
      <c r="C15" s="5"/>
      <c r="D15" s="5"/>
      <c r="E15" s="5"/>
      <c r="F15" s="5"/>
      <c r="G15" s="2"/>
      <c r="H15" s="2"/>
      <c r="I15" s="5"/>
      <c r="J15" s="5"/>
      <c r="K15" s="5"/>
      <c r="L15" s="5"/>
      <c r="M15" s="2"/>
      <c r="N15" s="2"/>
      <c r="O15" s="2"/>
      <c r="P15" s="2"/>
      <c r="S15" s="2"/>
      <c r="T15" s="19"/>
      <c r="Z15" s="19"/>
      <c r="AF15" s="19"/>
    </row>
    <row r="16" spans="2:37" ht="13.35" customHeight="1" x14ac:dyDescent="0.2">
      <c r="B16" s="6" t="s">
        <v>68</v>
      </c>
      <c r="C16" s="7"/>
      <c r="D16" s="7"/>
      <c r="E16" s="7"/>
      <c r="F16" s="7"/>
      <c r="G16" s="2"/>
      <c r="H16" s="2"/>
      <c r="I16" s="7"/>
      <c r="J16" s="7"/>
      <c r="K16" s="7"/>
      <c r="L16" s="7"/>
      <c r="M16" s="2"/>
      <c r="N16" s="2"/>
      <c r="O16" s="2"/>
      <c r="P16" s="2"/>
      <c r="S16" s="2"/>
      <c r="T16" s="19"/>
      <c r="Z16" s="19"/>
      <c r="AF16" s="19"/>
    </row>
    <row r="17" spans="2:37" ht="13.35" customHeight="1" x14ac:dyDescent="0.2">
      <c r="B17" s="2" t="s">
        <v>63</v>
      </c>
      <c r="C17" s="10">
        <v>0.219</v>
      </c>
      <c r="D17" s="10">
        <v>0.154</v>
      </c>
      <c r="E17" s="10">
        <v>0.157</v>
      </c>
      <c r="F17" s="10">
        <v>0.161</v>
      </c>
      <c r="G17" s="10">
        <v>0.17</v>
      </c>
      <c r="H17" s="2"/>
      <c r="I17" s="10">
        <v>0.104</v>
      </c>
      <c r="J17" s="10">
        <v>0.17799999999999999</v>
      </c>
      <c r="K17" s="10">
        <v>0.14199999999999999</v>
      </c>
      <c r="L17" s="10">
        <v>0.151</v>
      </c>
      <c r="M17" s="10">
        <v>0.14499999999999999</v>
      </c>
      <c r="N17" s="2"/>
      <c r="O17" s="10">
        <v>8.5000000000000006E-2</v>
      </c>
      <c r="P17" s="10">
        <v>0.08</v>
      </c>
      <c r="Q17" s="10">
        <v>0.109</v>
      </c>
      <c r="R17" s="128">
        <v>5.6000000000000001E-2</v>
      </c>
      <c r="S17" s="10">
        <v>0.08</v>
      </c>
      <c r="T17" s="19"/>
      <c r="U17" s="119">
        <v>0.08</v>
      </c>
      <c r="V17" s="119">
        <v>9.1999999999999998E-2</v>
      </c>
      <c r="W17" s="119">
        <v>0.10299999999999999</v>
      </c>
      <c r="X17" s="119">
        <v>2.4E-2</v>
      </c>
      <c r="Y17" s="119">
        <v>7.2999999999999995E-2</v>
      </c>
      <c r="Z17" s="19"/>
      <c r="AA17" s="119">
        <v>4.4600000000000001E-2</v>
      </c>
      <c r="AB17" s="119">
        <v>7.4999999999999997E-2</v>
      </c>
      <c r="AC17" s="119">
        <v>9.420289855072464E-2</v>
      </c>
      <c r="AD17" s="119">
        <v>7.7720207253886009E-2</v>
      </c>
      <c r="AE17" s="119">
        <v>7.4626865671641784E-2</v>
      </c>
      <c r="AF17" s="19"/>
      <c r="AG17" s="119">
        <v>0.08</v>
      </c>
      <c r="AH17" s="119"/>
      <c r="AI17" s="119"/>
      <c r="AJ17" s="119"/>
      <c r="AK17" s="119"/>
    </row>
    <row r="18" spans="2:37" ht="13.35" customHeight="1" x14ac:dyDescent="0.2">
      <c r="B18" s="2" t="s">
        <v>64</v>
      </c>
      <c r="C18" s="10">
        <v>0.96299999999999997</v>
      </c>
      <c r="D18" s="10">
        <v>0.47199999999999998</v>
      </c>
      <c r="E18" s="10">
        <v>0.875</v>
      </c>
      <c r="F18" s="10">
        <v>0.61499999999999999</v>
      </c>
      <c r="G18" s="10">
        <v>0.70699999999999996</v>
      </c>
      <c r="H18" s="2"/>
      <c r="I18" s="10">
        <v>0.36399999999999999</v>
      </c>
      <c r="J18" s="10">
        <v>0.6</v>
      </c>
      <c r="K18" s="10">
        <v>0.19</v>
      </c>
      <c r="L18" s="10">
        <v>0.70199999999999996</v>
      </c>
      <c r="M18" s="10">
        <v>0.60799999999999998</v>
      </c>
      <c r="N18" s="2"/>
      <c r="O18" s="10">
        <v>0.86099999999999999</v>
      </c>
      <c r="P18" s="10">
        <v>0.183</v>
      </c>
      <c r="Q18" s="10">
        <v>1.2999999999999999E-2</v>
      </c>
      <c r="R18" s="128">
        <v>0</v>
      </c>
      <c r="S18" s="10">
        <v>0.252</v>
      </c>
      <c r="T18" s="19"/>
      <c r="U18" s="128">
        <v>0.2361111111111111</v>
      </c>
      <c r="V18" s="128">
        <v>0.23300000000000001</v>
      </c>
      <c r="W18" s="128">
        <v>0.34</v>
      </c>
      <c r="X18" s="128">
        <v>0.436</v>
      </c>
      <c r="Y18" s="128">
        <v>0.29099999999999998</v>
      </c>
      <c r="Z18" s="19"/>
      <c r="AA18" s="128">
        <v>0.184</v>
      </c>
      <c r="AB18" s="128">
        <v>0.27272727272727271</v>
      </c>
      <c r="AC18" s="128">
        <v>0</v>
      </c>
      <c r="AD18" s="128">
        <v>0</v>
      </c>
      <c r="AE18" s="128">
        <v>7.1428571428571425E-2</v>
      </c>
      <c r="AF18" s="19"/>
      <c r="AG18" s="128">
        <v>6.8965517241379309E-2</v>
      </c>
      <c r="AH18" s="128"/>
      <c r="AI18" s="128"/>
      <c r="AJ18" s="128"/>
      <c r="AK18" s="128"/>
    </row>
    <row r="19" spans="2:37" ht="13.35" customHeight="1" x14ac:dyDescent="0.2">
      <c r="B19" s="2" t="s">
        <v>65</v>
      </c>
      <c r="C19" s="101" t="s">
        <v>69</v>
      </c>
      <c r="D19" s="101" t="s">
        <v>69</v>
      </c>
      <c r="E19" s="101" t="s">
        <v>69</v>
      </c>
      <c r="F19" s="101" t="s">
        <v>69</v>
      </c>
      <c r="G19" s="101" t="s">
        <v>69</v>
      </c>
      <c r="H19" s="2"/>
      <c r="I19" s="101" t="s">
        <v>69</v>
      </c>
      <c r="J19" s="101" t="s">
        <v>69</v>
      </c>
      <c r="K19" s="101" t="s">
        <v>69</v>
      </c>
      <c r="L19" s="101" t="s">
        <v>69</v>
      </c>
      <c r="M19" s="101" t="s">
        <v>69</v>
      </c>
      <c r="N19" s="2"/>
      <c r="O19" s="101" t="s">
        <v>69</v>
      </c>
      <c r="P19" s="101" t="s">
        <v>69</v>
      </c>
      <c r="Q19" s="101" t="s">
        <v>69</v>
      </c>
      <c r="R19" s="101" t="s">
        <v>69</v>
      </c>
      <c r="S19" s="101" t="s">
        <v>69</v>
      </c>
      <c r="T19" s="19"/>
      <c r="U19" s="101" t="s">
        <v>69</v>
      </c>
      <c r="V19" s="101" t="s">
        <v>69</v>
      </c>
      <c r="W19" s="101" t="s">
        <v>69</v>
      </c>
      <c r="X19" s="101" t="s">
        <v>69</v>
      </c>
      <c r="Y19" s="101" t="s">
        <v>69</v>
      </c>
      <c r="Z19" s="19"/>
      <c r="AA19" s="101" t="s">
        <v>69</v>
      </c>
      <c r="AB19" s="152" t="s">
        <v>69</v>
      </c>
      <c r="AC19" s="152" t="s">
        <v>69</v>
      </c>
      <c r="AD19" s="152" t="s">
        <v>69</v>
      </c>
      <c r="AE19" s="152" t="s">
        <v>69</v>
      </c>
      <c r="AF19" s="19"/>
      <c r="AG19" s="152" t="s">
        <v>69</v>
      </c>
      <c r="AH19" s="152"/>
      <c r="AI19" s="152"/>
      <c r="AJ19" s="152"/>
      <c r="AK19" s="152"/>
    </row>
    <row r="20" spans="2:37" ht="13.35" customHeight="1" x14ac:dyDescent="0.2">
      <c r="B20" s="4" t="s">
        <v>66</v>
      </c>
      <c r="C20" s="11">
        <v>0.28499999999999998</v>
      </c>
      <c r="D20" s="11">
        <v>0.189</v>
      </c>
      <c r="E20" s="11">
        <v>0.193</v>
      </c>
      <c r="F20" s="11">
        <v>0.17299999999999999</v>
      </c>
      <c r="G20" s="11">
        <v>0.20499999999999999</v>
      </c>
      <c r="H20" s="2"/>
      <c r="I20" s="11">
        <v>0.112</v>
      </c>
      <c r="J20" s="11">
        <v>0.20100000000000001</v>
      </c>
      <c r="K20" s="11">
        <v>0.14499999999999999</v>
      </c>
      <c r="L20" s="11">
        <v>0.27200000000000002</v>
      </c>
      <c r="M20" s="11">
        <v>0.19500000000000001</v>
      </c>
      <c r="N20" s="2"/>
      <c r="O20" s="11">
        <v>0.22</v>
      </c>
      <c r="P20" s="11">
        <v>0.10100000000000001</v>
      </c>
      <c r="Q20" s="11">
        <v>8.8999999999999996E-2</v>
      </c>
      <c r="R20" s="129">
        <v>4.8000000000000001E-2</v>
      </c>
      <c r="S20" s="11">
        <v>0.111</v>
      </c>
      <c r="T20" s="19"/>
      <c r="U20" s="120">
        <v>0.121</v>
      </c>
      <c r="V20" s="120">
        <v>0.14000000000000001</v>
      </c>
      <c r="W20" s="120">
        <v>0.17</v>
      </c>
      <c r="X20" s="120">
        <v>0.10299999999999999</v>
      </c>
      <c r="Y20" s="120">
        <v>0.13100000000000001</v>
      </c>
      <c r="Z20" s="19"/>
      <c r="AA20" s="120">
        <v>0.08</v>
      </c>
      <c r="AB20" s="149">
        <v>0.10880829015544041</v>
      </c>
      <c r="AC20" s="149">
        <v>7.4712643678160925E-2</v>
      </c>
      <c r="AD20" s="149">
        <v>4.8387096774193547E-2</v>
      </c>
      <c r="AE20" s="149">
        <v>7.3760580411124543E-2</v>
      </c>
      <c r="AF20" s="19"/>
      <c r="AG20" s="120">
        <v>7.8212290502793297E-2</v>
      </c>
      <c r="AH20" s="149"/>
      <c r="AI20" s="149"/>
      <c r="AJ20" s="149"/>
      <c r="AK20" s="149"/>
    </row>
    <row r="21" spans="2:37" ht="6" customHeight="1" x14ac:dyDescent="0.2">
      <c r="B21" s="2"/>
      <c r="C21" s="5"/>
      <c r="D21" s="5"/>
      <c r="E21" s="5"/>
      <c r="F21" s="5"/>
      <c r="G21" s="2"/>
      <c r="H21" s="2"/>
      <c r="I21" s="5"/>
      <c r="J21" s="5"/>
      <c r="K21" s="5"/>
      <c r="L21" s="5"/>
      <c r="M21" s="2"/>
      <c r="N21" s="2"/>
      <c r="O21" s="2"/>
      <c r="P21" s="2"/>
      <c r="S21" s="2"/>
      <c r="T21" s="19"/>
      <c r="Z21" s="19"/>
      <c r="AF21" s="19"/>
    </row>
    <row r="22" spans="2:37" ht="13.35" hidden="1" customHeight="1" x14ac:dyDescent="0.2">
      <c r="B22" s="6" t="s">
        <v>70</v>
      </c>
      <c r="C22" s="7"/>
      <c r="D22" s="7"/>
      <c r="E22" s="7"/>
      <c r="F22" s="7"/>
      <c r="G22" s="2"/>
      <c r="H22" s="2"/>
      <c r="I22" s="7"/>
      <c r="J22" s="7"/>
      <c r="K22" s="7"/>
      <c r="L22" s="7"/>
      <c r="M22" s="2"/>
      <c r="N22" s="2"/>
      <c r="O22" s="2"/>
      <c r="P22" s="2"/>
      <c r="S22" s="2"/>
    </row>
    <row r="23" spans="2:37" ht="13.35" hidden="1" customHeight="1" x14ac:dyDescent="0.2">
      <c r="B23" s="2" t="s">
        <v>63</v>
      </c>
      <c r="C23" s="3">
        <v>2091</v>
      </c>
      <c r="D23" s="3">
        <v>2250</v>
      </c>
      <c r="E23" s="3">
        <v>2301</v>
      </c>
      <c r="F23" s="3">
        <v>2123</v>
      </c>
      <c r="G23" s="3">
        <v>2123</v>
      </c>
      <c r="H23" s="2"/>
      <c r="I23" s="3">
        <v>2447</v>
      </c>
      <c r="J23" s="3">
        <v>2867</v>
      </c>
      <c r="K23" s="3">
        <v>3048</v>
      </c>
      <c r="L23" s="3">
        <v>2695</v>
      </c>
      <c r="M23" s="3">
        <v>2695</v>
      </c>
      <c r="N23" s="2"/>
      <c r="O23" s="3">
        <v>2652</v>
      </c>
      <c r="P23" s="3">
        <v>2525</v>
      </c>
      <c r="Q23" s="114">
        <v>2117</v>
      </c>
      <c r="R23" s="114">
        <v>1244</v>
      </c>
      <c r="S23" s="114">
        <v>1244</v>
      </c>
      <c r="U23" s="114">
        <v>1026</v>
      </c>
      <c r="V23" s="114">
        <v>1080</v>
      </c>
      <c r="W23" s="114">
        <v>1071</v>
      </c>
      <c r="X23" s="114">
        <v>1058</v>
      </c>
      <c r="Y23" s="114">
        <v>1058</v>
      </c>
      <c r="AA23" s="114">
        <v>1237</v>
      </c>
      <c r="AB23" s="114">
        <v>1362.1983541120001</v>
      </c>
      <c r="AC23" s="114">
        <v>1458.1025101119999</v>
      </c>
      <c r="AD23" s="114">
        <v>1505.075035712</v>
      </c>
      <c r="AE23" s="114">
        <v>1505</v>
      </c>
      <c r="AG23" s="114"/>
      <c r="AH23" s="114"/>
      <c r="AI23" s="114"/>
      <c r="AJ23" s="114"/>
      <c r="AK23" s="114"/>
    </row>
    <row r="24" spans="2:37" ht="13.35" hidden="1" customHeight="1" x14ac:dyDescent="0.2">
      <c r="B24" s="2" t="s">
        <v>64</v>
      </c>
      <c r="C24" s="3">
        <v>118</v>
      </c>
      <c r="D24" s="3">
        <v>74</v>
      </c>
      <c r="E24" s="3">
        <v>213</v>
      </c>
      <c r="F24" s="3">
        <v>348</v>
      </c>
      <c r="G24" s="3">
        <v>348</v>
      </c>
      <c r="H24" s="2"/>
      <c r="I24" s="3">
        <v>503</v>
      </c>
      <c r="J24" s="3">
        <v>584</v>
      </c>
      <c r="K24" s="3">
        <v>659</v>
      </c>
      <c r="L24" s="3">
        <v>627</v>
      </c>
      <c r="M24" s="3">
        <v>627</v>
      </c>
      <c r="N24" s="2"/>
      <c r="O24" s="3">
        <v>706</v>
      </c>
      <c r="P24" s="3">
        <v>658</v>
      </c>
      <c r="Q24" s="113">
        <v>589</v>
      </c>
      <c r="R24" s="114">
        <v>505</v>
      </c>
      <c r="S24" s="114">
        <v>505</v>
      </c>
      <c r="U24" s="184">
        <v>590</v>
      </c>
      <c r="V24" s="184">
        <v>449</v>
      </c>
      <c r="W24" s="184">
        <v>378</v>
      </c>
      <c r="X24" s="184">
        <v>363</v>
      </c>
      <c r="Y24" s="184">
        <v>363</v>
      </c>
      <c r="AA24" s="184">
        <v>403</v>
      </c>
      <c r="AB24" s="184">
        <v>479.83104639999999</v>
      </c>
      <c r="AC24" s="184">
        <v>428.08263799999997</v>
      </c>
      <c r="AD24" s="184">
        <v>748</v>
      </c>
      <c r="AE24" s="184">
        <v>748</v>
      </c>
      <c r="AG24" s="184"/>
      <c r="AH24" s="184"/>
      <c r="AI24" s="184"/>
      <c r="AJ24" s="184"/>
      <c r="AK24" s="184"/>
    </row>
    <row r="25" spans="2:37" ht="13.35" hidden="1" customHeight="1" x14ac:dyDescent="0.2">
      <c r="B25" s="2" t="s">
        <v>71</v>
      </c>
      <c r="C25" s="3"/>
      <c r="D25" s="3"/>
      <c r="E25" s="3"/>
      <c r="F25" s="3"/>
      <c r="G25" s="3"/>
      <c r="H25" s="2"/>
      <c r="I25" s="3"/>
      <c r="J25" s="3"/>
      <c r="K25" s="3"/>
      <c r="L25" s="3"/>
      <c r="M25" s="3"/>
      <c r="N25" s="2"/>
      <c r="O25" s="3"/>
      <c r="P25" s="3"/>
      <c r="Q25" s="113">
        <v>118</v>
      </c>
      <c r="R25" s="114">
        <v>93</v>
      </c>
      <c r="S25" s="114">
        <v>93</v>
      </c>
      <c r="U25" s="185"/>
      <c r="V25" s="185"/>
      <c r="W25" s="185"/>
      <c r="X25" s="185"/>
      <c r="Y25" s="185"/>
      <c r="AA25" s="185"/>
      <c r="AB25" s="185"/>
      <c r="AC25" s="185"/>
      <c r="AD25" s="185"/>
      <c r="AE25" s="185"/>
      <c r="AG25" s="185"/>
      <c r="AH25" s="185"/>
      <c r="AI25" s="185"/>
      <c r="AJ25" s="185"/>
      <c r="AK25" s="185"/>
    </row>
    <row r="26" spans="2:37" ht="13.35" hidden="1" customHeight="1" x14ac:dyDescent="0.2">
      <c r="B26" s="2" t="s">
        <v>65</v>
      </c>
      <c r="C26" s="3">
        <v>175</v>
      </c>
      <c r="D26" s="3">
        <v>182</v>
      </c>
      <c r="E26" s="3">
        <v>170</v>
      </c>
      <c r="F26" s="3">
        <v>217</v>
      </c>
      <c r="G26" s="3">
        <v>217</v>
      </c>
      <c r="H26" s="2"/>
      <c r="I26" s="3">
        <v>231</v>
      </c>
      <c r="J26" s="3">
        <v>324</v>
      </c>
      <c r="K26" s="3">
        <v>382</v>
      </c>
      <c r="L26" s="3">
        <v>413</v>
      </c>
      <c r="M26" s="3">
        <v>413</v>
      </c>
      <c r="N26" s="2"/>
      <c r="O26" s="3">
        <v>365</v>
      </c>
      <c r="P26" s="3">
        <v>314</v>
      </c>
      <c r="Q26" s="144">
        <v>280</v>
      </c>
      <c r="R26" s="114">
        <v>215</v>
      </c>
      <c r="S26" s="114">
        <v>215</v>
      </c>
      <c r="U26" s="114">
        <v>154</v>
      </c>
      <c r="V26" s="114">
        <v>129</v>
      </c>
      <c r="W26" s="114">
        <v>101</v>
      </c>
      <c r="X26" s="114">
        <v>93</v>
      </c>
      <c r="Y26" s="114">
        <v>93</v>
      </c>
      <c r="AA26" s="114">
        <v>88</v>
      </c>
      <c r="AB26" s="150">
        <f>92658846.3223304/1000000</f>
        <v>92.658846322330405</v>
      </c>
      <c r="AC26" s="150">
        <v>112.69474990200999</v>
      </c>
      <c r="AD26" s="150">
        <v>122.27063240219996</v>
      </c>
      <c r="AE26" s="150">
        <v>122.27063240219996</v>
      </c>
      <c r="AG26" s="114"/>
      <c r="AH26" s="150"/>
      <c r="AI26" s="150"/>
      <c r="AJ26" s="150"/>
      <c r="AK26" s="150"/>
    </row>
    <row r="27" spans="2:37" ht="13.35" hidden="1" customHeight="1" x14ac:dyDescent="0.2">
      <c r="B27" s="4" t="s">
        <v>66</v>
      </c>
      <c r="C27" s="8">
        <v>2384</v>
      </c>
      <c r="D27" s="8">
        <v>2505</v>
      </c>
      <c r="E27" s="8">
        <v>2684</v>
      </c>
      <c r="F27" s="8">
        <v>2688</v>
      </c>
      <c r="G27" s="8">
        <v>2688</v>
      </c>
      <c r="H27" s="2"/>
      <c r="I27" s="8">
        <v>3181</v>
      </c>
      <c r="J27" s="8">
        <v>3775</v>
      </c>
      <c r="K27" s="8">
        <v>4088</v>
      </c>
      <c r="L27" s="8">
        <v>3735</v>
      </c>
      <c r="M27" s="8">
        <v>3735</v>
      </c>
      <c r="N27" s="2"/>
      <c r="O27" s="8">
        <v>3724</v>
      </c>
      <c r="P27" s="8">
        <v>3497</v>
      </c>
      <c r="Q27" s="115">
        <v>3104</v>
      </c>
      <c r="R27" s="130">
        <v>2057</v>
      </c>
      <c r="S27" s="130">
        <v>2057</v>
      </c>
      <c r="U27" s="127">
        <v>1770</v>
      </c>
      <c r="V27" s="127">
        <v>1659</v>
      </c>
      <c r="W27" s="127">
        <v>1550</v>
      </c>
      <c r="X27" s="127">
        <v>1513</v>
      </c>
      <c r="Y27" s="127">
        <v>1513</v>
      </c>
      <c r="AA27" s="127">
        <v>1728</v>
      </c>
      <c r="AB27" s="148">
        <v>1934.6882468343304</v>
      </c>
      <c r="AC27" s="148">
        <v>1998.8798980140098</v>
      </c>
      <c r="AD27" s="148">
        <v>2375</v>
      </c>
      <c r="AE27" s="148">
        <v>2375</v>
      </c>
      <c r="AG27" s="127"/>
      <c r="AH27" s="148"/>
      <c r="AI27" s="148"/>
      <c r="AJ27" s="148"/>
      <c r="AK27" s="148"/>
    </row>
    <row r="28" spans="2:37" s="131" customFormat="1" ht="12.75" hidden="1" x14ac:dyDescent="0.2">
      <c r="B28" s="39" t="s">
        <v>72</v>
      </c>
      <c r="C28" s="39"/>
      <c r="D28" s="39"/>
      <c r="E28" s="39"/>
      <c r="F28" s="39"/>
      <c r="G28" s="39"/>
      <c r="H28" s="39"/>
      <c r="I28" s="39"/>
      <c r="J28" s="39"/>
      <c r="K28" s="39"/>
      <c r="L28" s="39"/>
      <c r="M28" s="39"/>
      <c r="N28" s="39"/>
      <c r="O28" s="39"/>
      <c r="P28" s="39"/>
      <c r="Q28" s="131">
        <f>SUM(Q24:Q25)</f>
        <v>707</v>
      </c>
      <c r="R28" s="139">
        <f>SUM(R24:R25)</f>
        <v>598</v>
      </c>
      <c r="S28" s="139">
        <f>SUM(S24:S25)</f>
        <v>598</v>
      </c>
      <c r="T28" s="18"/>
      <c r="U28" s="139"/>
      <c r="V28" s="139"/>
      <c r="W28" s="139"/>
      <c r="X28" s="139"/>
      <c r="Y28" s="139"/>
      <c r="Z28" s="18"/>
      <c r="AA28" s="139"/>
      <c r="AB28" s="139"/>
      <c r="AC28" s="139"/>
      <c r="AD28" s="139"/>
      <c r="AE28" s="139"/>
      <c r="AF28" s="18"/>
      <c r="AG28" s="139"/>
      <c r="AH28" s="139"/>
      <c r="AI28" s="139"/>
      <c r="AJ28" s="139"/>
      <c r="AK28" s="139"/>
    </row>
    <row r="29" spans="2:37" ht="6" hidden="1" customHeight="1" x14ac:dyDescent="0.2">
      <c r="B29" s="2"/>
      <c r="C29" s="2"/>
      <c r="D29" s="2"/>
      <c r="E29" s="2"/>
      <c r="F29" s="2"/>
      <c r="G29" s="2"/>
      <c r="H29" s="2"/>
      <c r="I29" s="2"/>
      <c r="J29" s="2"/>
      <c r="K29" s="2"/>
      <c r="L29" s="2"/>
      <c r="M29" s="2"/>
      <c r="N29" s="2"/>
      <c r="O29" s="2"/>
      <c r="P29" s="2"/>
      <c r="S29" s="2"/>
    </row>
    <row r="30" spans="2:37" ht="6" hidden="1" customHeight="1" x14ac:dyDescent="0.2">
      <c r="B30" s="2"/>
      <c r="C30" s="2"/>
      <c r="D30" s="2"/>
      <c r="E30" s="2"/>
      <c r="F30" s="2"/>
      <c r="G30" s="2"/>
      <c r="H30" s="2"/>
      <c r="I30" s="2"/>
      <c r="J30" s="2"/>
      <c r="K30" s="2"/>
      <c r="L30" s="2"/>
      <c r="M30" s="2"/>
      <c r="N30" s="2"/>
      <c r="O30" s="2"/>
      <c r="P30" s="2"/>
      <c r="S30" s="2"/>
    </row>
    <row r="31" spans="2:37" ht="12.75" x14ac:dyDescent="0.2">
      <c r="B31" s="6" t="s">
        <v>73</v>
      </c>
      <c r="C31" s="7"/>
      <c r="D31" s="7"/>
      <c r="E31" s="7"/>
      <c r="F31" s="7"/>
      <c r="G31" s="2"/>
      <c r="H31" s="2"/>
      <c r="I31" s="7"/>
      <c r="J31" s="7"/>
      <c r="K31" s="7"/>
      <c r="L31" s="7"/>
      <c r="M31" s="2"/>
      <c r="N31" s="2"/>
      <c r="O31" s="2"/>
      <c r="P31" s="2"/>
      <c r="S31" s="2"/>
    </row>
    <row r="32" spans="2:37" ht="12.75" x14ac:dyDescent="0.2">
      <c r="B32" s="2" t="s">
        <v>63</v>
      </c>
      <c r="C32" s="3"/>
      <c r="D32" s="3"/>
      <c r="E32" s="3"/>
      <c r="F32" s="3">
        <v>1558</v>
      </c>
      <c r="G32" s="3">
        <v>1558</v>
      </c>
      <c r="H32" s="2"/>
      <c r="I32" s="76">
        <v>1897</v>
      </c>
      <c r="J32" s="3">
        <v>2255</v>
      </c>
      <c r="K32" s="3">
        <v>2310</v>
      </c>
      <c r="L32" s="3">
        <v>2059</v>
      </c>
      <c r="M32" s="3">
        <v>2059</v>
      </c>
      <c r="N32" s="2"/>
      <c r="O32" s="3">
        <v>1941</v>
      </c>
      <c r="P32" s="3">
        <v>1832</v>
      </c>
      <c r="Q32" s="116">
        <v>1304</v>
      </c>
      <c r="R32" s="116">
        <v>786</v>
      </c>
      <c r="S32" s="116">
        <v>786</v>
      </c>
      <c r="U32" s="116">
        <v>701</v>
      </c>
      <c r="V32" s="116">
        <v>775</v>
      </c>
      <c r="W32" s="116">
        <v>723</v>
      </c>
      <c r="X32" s="116">
        <v>805</v>
      </c>
      <c r="Y32" s="116">
        <v>805</v>
      </c>
      <c r="AA32" s="116">
        <v>944</v>
      </c>
      <c r="AB32" s="116">
        <v>1060.7717186914431</v>
      </c>
      <c r="AC32" s="116">
        <v>1060.8427231888329</v>
      </c>
      <c r="AD32" s="116">
        <v>1179.5348656822889</v>
      </c>
      <c r="AE32" s="116">
        <v>1179</v>
      </c>
      <c r="AG32" s="116">
        <v>1304</v>
      </c>
      <c r="AH32" s="116"/>
      <c r="AI32" s="116"/>
      <c r="AJ32" s="116"/>
      <c r="AK32" s="116"/>
    </row>
    <row r="33" spans="2:37" ht="12.75" x14ac:dyDescent="0.2">
      <c r="B33" s="2" t="s">
        <v>64</v>
      </c>
      <c r="C33" s="3"/>
      <c r="D33" s="3"/>
      <c r="E33" s="3"/>
      <c r="F33" s="3">
        <v>340</v>
      </c>
      <c r="G33" s="3">
        <v>340</v>
      </c>
      <c r="H33" s="2"/>
      <c r="I33" s="76">
        <v>377</v>
      </c>
      <c r="J33" s="3">
        <v>378</v>
      </c>
      <c r="K33" s="3">
        <v>368</v>
      </c>
      <c r="L33" s="3">
        <v>434</v>
      </c>
      <c r="M33" s="3">
        <v>434</v>
      </c>
      <c r="N33" s="2"/>
      <c r="O33" s="3">
        <v>465</v>
      </c>
      <c r="P33" s="3">
        <v>434</v>
      </c>
      <c r="Q33" s="117">
        <v>357</v>
      </c>
      <c r="R33" s="117">
        <v>281</v>
      </c>
      <c r="S33" s="117">
        <v>281</v>
      </c>
      <c r="U33" s="184">
        <v>367</v>
      </c>
      <c r="V33" s="184">
        <v>278</v>
      </c>
      <c r="W33" s="184">
        <v>278</v>
      </c>
      <c r="X33" s="184">
        <v>248</v>
      </c>
      <c r="Y33" s="184">
        <v>248</v>
      </c>
      <c r="AA33" s="184">
        <v>267</v>
      </c>
      <c r="AB33" s="184">
        <v>319.69404908574097</v>
      </c>
      <c r="AC33" s="184">
        <v>241.44170383753197</v>
      </c>
      <c r="AD33" s="184">
        <v>594.733192398548</v>
      </c>
      <c r="AE33" s="184">
        <v>596</v>
      </c>
      <c r="AG33" s="184">
        <v>659</v>
      </c>
      <c r="AH33" s="184"/>
      <c r="AI33" s="184"/>
      <c r="AJ33" s="184"/>
      <c r="AK33" s="184"/>
    </row>
    <row r="34" spans="2:37" ht="12.75" x14ac:dyDescent="0.2">
      <c r="B34" s="2" t="s">
        <v>71</v>
      </c>
      <c r="C34" s="3"/>
      <c r="D34" s="3"/>
      <c r="E34" s="3"/>
      <c r="F34" s="3"/>
      <c r="G34" s="3"/>
      <c r="H34" s="2"/>
      <c r="I34" s="76"/>
      <c r="J34" s="3"/>
      <c r="K34" s="3"/>
      <c r="L34" s="3"/>
      <c r="M34" s="3"/>
      <c r="N34" s="2"/>
      <c r="O34" s="3"/>
      <c r="P34" s="3"/>
      <c r="Q34" s="117">
        <v>114</v>
      </c>
      <c r="R34" s="117">
        <v>91</v>
      </c>
      <c r="S34" s="117">
        <v>91</v>
      </c>
      <c r="U34" s="185"/>
      <c r="V34" s="185"/>
      <c r="W34" s="185"/>
      <c r="X34" s="185"/>
      <c r="Y34" s="185"/>
      <c r="AA34" s="185"/>
      <c r="AB34" s="185"/>
      <c r="AC34" s="185"/>
      <c r="AD34" s="185"/>
      <c r="AE34" s="185"/>
      <c r="AG34" s="185"/>
      <c r="AH34" s="185"/>
      <c r="AI34" s="185"/>
      <c r="AJ34" s="185"/>
      <c r="AK34" s="185"/>
    </row>
    <row r="35" spans="2:37" ht="12.75" x14ac:dyDescent="0.2">
      <c r="B35" s="2" t="s">
        <v>65</v>
      </c>
      <c r="C35" s="3"/>
      <c r="D35" s="3"/>
      <c r="E35" s="3"/>
      <c r="F35" s="3">
        <v>191</v>
      </c>
      <c r="G35" s="3">
        <v>191</v>
      </c>
      <c r="H35" s="2"/>
      <c r="I35" s="76">
        <v>201</v>
      </c>
      <c r="J35" s="3">
        <v>279</v>
      </c>
      <c r="K35" s="3">
        <v>332</v>
      </c>
      <c r="L35" s="3">
        <v>362</v>
      </c>
      <c r="M35" s="3">
        <v>362</v>
      </c>
      <c r="N35" s="2"/>
      <c r="O35" s="3">
        <v>336</v>
      </c>
      <c r="P35" s="3">
        <v>305</v>
      </c>
      <c r="Q35" s="121">
        <v>265</v>
      </c>
      <c r="R35" s="117">
        <v>206</v>
      </c>
      <c r="S35" s="117">
        <v>206</v>
      </c>
      <c r="U35" s="117">
        <v>147</v>
      </c>
      <c r="V35" s="117">
        <v>125</v>
      </c>
      <c r="W35" s="117">
        <v>96</v>
      </c>
      <c r="X35" s="117">
        <v>93</v>
      </c>
      <c r="Y35" s="117">
        <v>93</v>
      </c>
      <c r="AA35" s="117">
        <v>86</v>
      </c>
      <c r="AB35" s="154">
        <v>91.552480127519686</v>
      </c>
      <c r="AC35" s="154">
        <v>110.93735948501232</v>
      </c>
      <c r="AD35" s="154">
        <v>121.54217268719997</v>
      </c>
      <c r="AE35" s="154">
        <v>121.54217268719997</v>
      </c>
      <c r="AG35" s="117">
        <v>128</v>
      </c>
      <c r="AH35" s="154"/>
      <c r="AI35" s="154"/>
      <c r="AJ35" s="154"/>
      <c r="AK35" s="154"/>
    </row>
    <row r="36" spans="2:37" ht="12.75" x14ac:dyDescent="0.2">
      <c r="B36" s="4" t="s">
        <v>66</v>
      </c>
      <c r="C36" s="8"/>
      <c r="D36" s="8"/>
      <c r="E36" s="8"/>
      <c r="F36" s="8">
        <v>2089</v>
      </c>
      <c r="G36" s="8">
        <v>2089</v>
      </c>
      <c r="H36" s="2"/>
      <c r="I36" s="107">
        <v>2475</v>
      </c>
      <c r="J36" s="8">
        <v>2912</v>
      </c>
      <c r="K36" s="8">
        <v>3010</v>
      </c>
      <c r="L36" s="8">
        <v>2855</v>
      </c>
      <c r="M36" s="8">
        <v>2855</v>
      </c>
      <c r="N36" s="2"/>
      <c r="O36" s="8">
        <v>2742</v>
      </c>
      <c r="P36" s="8">
        <v>2572</v>
      </c>
      <c r="Q36" s="118">
        <v>2041</v>
      </c>
      <c r="R36" s="118">
        <v>1364</v>
      </c>
      <c r="S36" s="118">
        <v>1364</v>
      </c>
      <c r="U36" s="127">
        <v>1216</v>
      </c>
      <c r="V36" s="127">
        <v>1179</v>
      </c>
      <c r="W36" s="127">
        <v>1098</v>
      </c>
      <c r="X36" s="127">
        <v>1145</v>
      </c>
      <c r="Y36" s="127">
        <v>1145</v>
      </c>
      <c r="AA36" s="127">
        <v>1297</v>
      </c>
      <c r="AB36" s="148">
        <v>1472.0182479047037</v>
      </c>
      <c r="AC36" s="148">
        <v>1413.2217865113773</v>
      </c>
      <c r="AD36" s="148">
        <v>1895.8102307680369</v>
      </c>
      <c r="AE36" s="148">
        <v>1897</v>
      </c>
      <c r="AG36" s="127">
        <v>2091</v>
      </c>
      <c r="AH36" s="148"/>
      <c r="AI36" s="148"/>
      <c r="AJ36" s="148"/>
      <c r="AK36" s="148"/>
    </row>
    <row r="37" spans="2:37" s="131" customFormat="1" ht="12.75" x14ac:dyDescent="0.2">
      <c r="B37" s="39" t="s">
        <v>72</v>
      </c>
      <c r="C37" s="39"/>
      <c r="D37" s="39"/>
      <c r="E37" s="39"/>
      <c r="F37" s="39"/>
      <c r="G37" s="39"/>
      <c r="H37" s="39"/>
      <c r="I37" s="39"/>
      <c r="J37" s="39"/>
      <c r="K37" s="39"/>
      <c r="L37" s="39"/>
      <c r="M37" s="39"/>
      <c r="N37" s="39"/>
      <c r="O37" s="39"/>
      <c r="P37" s="39"/>
      <c r="Q37" s="131">
        <f>SUM(Q33:Q34)</f>
        <v>471</v>
      </c>
      <c r="R37" s="131">
        <f>SUM(R33:R34)</f>
        <v>372</v>
      </c>
      <c r="S37" s="131">
        <f>SUM(S33:S34)</f>
        <v>372</v>
      </c>
      <c r="T37" s="18"/>
      <c r="Z37" s="18"/>
      <c r="AF37" s="18"/>
    </row>
    <row r="38" spans="2:37" ht="12.75" x14ac:dyDescent="0.2">
      <c r="B38" s="6"/>
      <c r="C38" s="9"/>
      <c r="D38" s="9"/>
      <c r="E38" s="9"/>
      <c r="F38" s="9"/>
      <c r="G38" s="9"/>
      <c r="H38" s="2"/>
      <c r="I38" s="135"/>
      <c r="J38" s="9"/>
      <c r="K38" s="9"/>
      <c r="L38" s="9"/>
      <c r="M38" s="9"/>
      <c r="N38" s="2"/>
      <c r="O38" s="9"/>
      <c r="P38" s="9"/>
      <c r="Q38" s="132"/>
      <c r="R38" s="132"/>
      <c r="S38" s="9"/>
      <c r="U38" s="132"/>
      <c r="V38" s="132"/>
      <c r="W38" s="132"/>
      <c r="X38" s="132"/>
      <c r="Y38" s="132"/>
      <c r="AA38" s="132"/>
      <c r="AB38" s="132"/>
      <c r="AC38" s="132"/>
      <c r="AG38" s="132"/>
      <c r="AH38" s="132"/>
      <c r="AI38" s="132"/>
    </row>
    <row r="39" spans="2:37" ht="12.75" x14ac:dyDescent="0.2">
      <c r="B39" s="6" t="s">
        <v>74</v>
      </c>
      <c r="C39" s="7"/>
      <c r="D39" s="7"/>
      <c r="E39" s="7"/>
      <c r="F39" s="7"/>
      <c r="G39" s="2"/>
      <c r="H39" s="2"/>
      <c r="I39" s="7"/>
      <c r="J39" s="7"/>
      <c r="K39" s="7"/>
      <c r="L39" s="7"/>
      <c r="M39" s="2"/>
      <c r="N39" s="2"/>
      <c r="O39" s="2"/>
      <c r="P39" s="2"/>
      <c r="S39" s="2"/>
    </row>
    <row r="40" spans="2:37" ht="12.75" x14ac:dyDescent="0.2">
      <c r="B40" s="2" t="s">
        <v>63</v>
      </c>
      <c r="C40" s="3">
        <v>730</v>
      </c>
      <c r="D40" s="3">
        <v>742</v>
      </c>
      <c r="E40" s="3">
        <v>815</v>
      </c>
      <c r="F40" s="3">
        <v>922</v>
      </c>
      <c r="G40" s="3">
        <v>3209</v>
      </c>
      <c r="H40" s="2"/>
      <c r="I40" s="3">
        <v>757</v>
      </c>
      <c r="J40" s="3">
        <v>894</v>
      </c>
      <c r="K40" s="3">
        <v>880</v>
      </c>
      <c r="L40" s="3">
        <v>960</v>
      </c>
      <c r="M40" s="3">
        <v>3492</v>
      </c>
      <c r="N40" s="2"/>
      <c r="O40" s="3">
        <v>882</v>
      </c>
      <c r="P40" s="3">
        <v>887</v>
      </c>
      <c r="Q40" s="117">
        <v>890</v>
      </c>
      <c r="R40" s="117">
        <v>786</v>
      </c>
      <c r="S40" s="3">
        <v>3444</v>
      </c>
      <c r="U40" s="117">
        <v>447</v>
      </c>
      <c r="V40" s="117">
        <v>412</v>
      </c>
      <c r="W40" s="117">
        <v>425</v>
      </c>
      <c r="X40" s="117">
        <v>395</v>
      </c>
      <c r="Y40" s="117">
        <v>1678</v>
      </c>
      <c r="AA40" s="117">
        <v>356</v>
      </c>
      <c r="AB40" s="153">
        <v>460.81453371107602</v>
      </c>
      <c r="AC40" s="153">
        <v>480.98038162900849</v>
      </c>
      <c r="AD40" s="153">
        <v>481.22643013654499</v>
      </c>
      <c r="AE40" s="153">
        <v>1779.2923679720502</v>
      </c>
      <c r="AG40" s="153">
        <v>483</v>
      </c>
      <c r="AH40" s="153"/>
      <c r="AI40" s="153"/>
      <c r="AJ40" s="153"/>
      <c r="AK40" s="153"/>
    </row>
    <row r="41" spans="2:37" ht="12.75" x14ac:dyDescent="0.2">
      <c r="B41" s="2" t="s">
        <v>64</v>
      </c>
      <c r="C41" s="3">
        <v>49</v>
      </c>
      <c r="D41" s="3">
        <v>29</v>
      </c>
      <c r="E41" s="3">
        <v>18</v>
      </c>
      <c r="F41" s="3">
        <v>21</v>
      </c>
      <c r="G41" s="3">
        <v>117</v>
      </c>
      <c r="H41" s="2"/>
      <c r="I41" s="3">
        <v>132</v>
      </c>
      <c r="J41" s="3">
        <v>108</v>
      </c>
      <c r="K41" s="3">
        <v>122</v>
      </c>
      <c r="L41" s="3">
        <v>143</v>
      </c>
      <c r="M41" s="3">
        <v>504</v>
      </c>
      <c r="N41" s="2"/>
      <c r="O41" s="3">
        <v>205</v>
      </c>
      <c r="P41" s="3">
        <v>114</v>
      </c>
      <c r="Q41" s="117">
        <v>95</v>
      </c>
      <c r="R41" s="117">
        <v>80</v>
      </c>
      <c r="S41" s="3">
        <v>494</v>
      </c>
      <c r="U41" s="184">
        <v>116</v>
      </c>
      <c r="V41" s="184">
        <v>130</v>
      </c>
      <c r="W41" s="184">
        <v>98</v>
      </c>
      <c r="X41" s="184">
        <v>91</v>
      </c>
      <c r="Y41" s="184">
        <v>435</v>
      </c>
      <c r="AA41" s="184">
        <v>101</v>
      </c>
      <c r="AB41" s="184">
        <v>91.193813148924008</v>
      </c>
      <c r="AC41" s="184">
        <v>78.275461840991497</v>
      </c>
      <c r="AD41" s="184">
        <v>132.62339347898401</v>
      </c>
      <c r="AE41" s="184">
        <v>402.69214637347875</v>
      </c>
      <c r="AG41" s="184">
        <v>130</v>
      </c>
      <c r="AH41" s="184"/>
      <c r="AI41" s="184"/>
      <c r="AJ41" s="184"/>
      <c r="AK41" s="184"/>
    </row>
    <row r="42" spans="2:37" ht="12.75" x14ac:dyDescent="0.2">
      <c r="B42" s="2" t="s">
        <v>71</v>
      </c>
      <c r="C42" s="3"/>
      <c r="D42" s="3"/>
      <c r="E42" s="3"/>
      <c r="F42" s="3"/>
      <c r="G42" s="3"/>
      <c r="H42" s="2"/>
      <c r="I42" s="3"/>
      <c r="J42" s="3"/>
      <c r="K42" s="3"/>
      <c r="L42" s="3"/>
      <c r="M42" s="3"/>
      <c r="N42" s="2"/>
      <c r="O42" s="3"/>
      <c r="P42" s="3"/>
      <c r="Q42" s="117">
        <v>22</v>
      </c>
      <c r="R42" s="117">
        <v>23</v>
      </c>
      <c r="S42" s="3">
        <v>45.4</v>
      </c>
      <c r="U42" s="185"/>
      <c r="V42" s="185"/>
      <c r="W42" s="185"/>
      <c r="X42" s="185"/>
      <c r="Y42" s="185"/>
      <c r="AA42" s="185"/>
      <c r="AB42" s="185"/>
      <c r="AC42" s="185"/>
      <c r="AD42" s="185"/>
      <c r="AE42" s="185"/>
      <c r="AG42" s="185"/>
      <c r="AH42" s="185"/>
      <c r="AI42" s="185"/>
      <c r="AJ42" s="185"/>
      <c r="AK42" s="185"/>
    </row>
    <row r="43" spans="2:37" ht="12.75" x14ac:dyDescent="0.2">
      <c r="B43" s="2" t="s">
        <v>65</v>
      </c>
      <c r="C43" s="3">
        <v>72</v>
      </c>
      <c r="D43" s="3">
        <v>71</v>
      </c>
      <c r="E43" s="3">
        <v>61</v>
      </c>
      <c r="F43" s="3">
        <v>69</v>
      </c>
      <c r="G43" s="3">
        <v>273</v>
      </c>
      <c r="H43" s="2"/>
      <c r="I43" s="3">
        <v>68</v>
      </c>
      <c r="J43" s="3">
        <v>82</v>
      </c>
      <c r="K43" s="3">
        <v>71</v>
      </c>
      <c r="L43" s="3">
        <v>97</v>
      </c>
      <c r="M43" s="3">
        <v>319</v>
      </c>
      <c r="N43" s="2"/>
      <c r="O43" s="3">
        <v>86</v>
      </c>
      <c r="P43" s="3">
        <v>92</v>
      </c>
      <c r="Q43" s="117">
        <v>77</v>
      </c>
      <c r="R43" s="117">
        <v>91</v>
      </c>
      <c r="S43" s="3">
        <v>346</v>
      </c>
      <c r="U43" s="117">
        <v>93</v>
      </c>
      <c r="V43" s="117">
        <v>82</v>
      </c>
      <c r="W43" s="117">
        <v>48</v>
      </c>
      <c r="X43" s="117">
        <v>45</v>
      </c>
      <c r="Y43" s="117">
        <v>268</v>
      </c>
      <c r="AA43" s="117">
        <v>26</v>
      </c>
      <c r="AB43" s="154">
        <v>27.109282135636022</v>
      </c>
      <c r="AC43" s="154">
        <v>28.536370783154482</v>
      </c>
      <c r="AD43" s="154">
        <v>33.127109905186302</v>
      </c>
      <c r="AE43" s="154">
        <v>115.17249080360105</v>
      </c>
      <c r="AG43" s="154">
        <v>22</v>
      </c>
      <c r="AH43" s="154"/>
      <c r="AI43" s="154"/>
      <c r="AJ43" s="154"/>
      <c r="AK43" s="154"/>
    </row>
    <row r="44" spans="2:37" ht="12.75" x14ac:dyDescent="0.2">
      <c r="B44" s="4" t="s">
        <v>66</v>
      </c>
      <c r="C44" s="8">
        <v>851</v>
      </c>
      <c r="D44" s="8">
        <v>842</v>
      </c>
      <c r="E44" s="8">
        <v>894</v>
      </c>
      <c r="F44" s="8">
        <v>1012</v>
      </c>
      <c r="G44" s="8">
        <v>3599</v>
      </c>
      <c r="H44" s="2"/>
      <c r="I44" s="8">
        <v>957</v>
      </c>
      <c r="J44" s="8">
        <v>1084</v>
      </c>
      <c r="K44" s="8">
        <v>1074</v>
      </c>
      <c r="L44" s="8">
        <v>1201</v>
      </c>
      <c r="M44" s="8">
        <v>4315</v>
      </c>
      <c r="N44" s="2"/>
      <c r="O44" s="8">
        <v>1173</v>
      </c>
      <c r="P44" s="8">
        <v>1094</v>
      </c>
      <c r="Q44" s="118">
        <v>1083</v>
      </c>
      <c r="R44" s="118">
        <v>980</v>
      </c>
      <c r="S44" s="8">
        <v>4330</v>
      </c>
      <c r="U44" s="127">
        <f>SUBTOTAL(9,U40:U43)</f>
        <v>656</v>
      </c>
      <c r="V44" s="127">
        <v>624</v>
      </c>
      <c r="W44" s="127">
        <v>571</v>
      </c>
      <c r="X44" s="127">
        <v>531</v>
      </c>
      <c r="Y44" s="127">
        <v>2381</v>
      </c>
      <c r="AA44" s="127">
        <v>483</v>
      </c>
      <c r="AB44" s="148">
        <v>579.1176289956361</v>
      </c>
      <c r="AC44" s="148">
        <v>587.79221425315438</v>
      </c>
      <c r="AD44" s="148">
        <v>646.97693352071531</v>
      </c>
      <c r="AE44" s="148">
        <v>2297.1570051491299</v>
      </c>
      <c r="AG44" s="127">
        <v>635</v>
      </c>
      <c r="AH44" s="148"/>
      <c r="AI44" s="148"/>
      <c r="AJ44" s="148"/>
      <c r="AK44" s="148"/>
    </row>
    <row r="45" spans="2:37" s="131" customFormat="1" ht="12.75" x14ac:dyDescent="0.2">
      <c r="B45" s="39" t="s">
        <v>72</v>
      </c>
      <c r="C45" s="39"/>
      <c r="D45" s="39"/>
      <c r="E45" s="39"/>
      <c r="F45" s="39"/>
      <c r="G45" s="39"/>
      <c r="H45" s="39"/>
      <c r="I45" s="39"/>
      <c r="J45" s="39"/>
      <c r="K45" s="39"/>
      <c r="L45" s="39"/>
      <c r="M45" s="39"/>
      <c r="N45" s="39"/>
      <c r="O45" s="39"/>
      <c r="P45" s="39"/>
      <c r="Q45" s="131">
        <f>SUM(Q41:Q42)</f>
        <v>117</v>
      </c>
      <c r="R45" s="131">
        <f>SUM(R41:R42)</f>
        <v>103</v>
      </c>
      <c r="S45" s="39">
        <v>540</v>
      </c>
      <c r="T45" s="18"/>
      <c r="Z45" s="18"/>
      <c r="AF45" s="18"/>
    </row>
    <row r="46" spans="2:37" ht="6" customHeight="1" x14ac:dyDescent="0.2">
      <c r="B46" s="2"/>
      <c r="C46" s="2"/>
      <c r="D46" s="2"/>
      <c r="E46" s="2"/>
      <c r="F46" s="2"/>
      <c r="G46" s="2"/>
      <c r="H46" s="2"/>
      <c r="I46" s="2"/>
      <c r="J46" s="2"/>
      <c r="K46" s="2"/>
      <c r="L46" s="2"/>
      <c r="M46" s="2"/>
      <c r="N46" s="2"/>
      <c r="O46" s="2"/>
      <c r="P46" s="2"/>
      <c r="S46" s="2"/>
    </row>
    <row r="47" spans="2:37" ht="12.75" x14ac:dyDescent="0.2">
      <c r="B47" s="6" t="s">
        <v>75</v>
      </c>
      <c r="C47" s="2"/>
      <c r="D47" s="2"/>
      <c r="E47" s="2"/>
      <c r="F47" s="2"/>
      <c r="G47" s="2"/>
      <c r="H47" s="2"/>
      <c r="I47" s="2"/>
      <c r="J47" s="2"/>
      <c r="K47" s="2"/>
      <c r="L47" s="2"/>
      <c r="M47" s="2"/>
      <c r="N47" s="2"/>
      <c r="O47" s="2"/>
      <c r="P47" s="2"/>
      <c r="S47" s="2"/>
    </row>
    <row r="48" spans="2:37" ht="12.75" x14ac:dyDescent="0.2">
      <c r="B48" s="2" t="s">
        <v>63</v>
      </c>
      <c r="C48" s="3"/>
      <c r="D48" s="3"/>
      <c r="E48" s="3"/>
      <c r="F48" s="3"/>
      <c r="G48" s="2"/>
      <c r="H48" s="2"/>
      <c r="I48" s="10">
        <v>3.5999999999999997E-2</v>
      </c>
      <c r="J48" s="10">
        <v>0.20499999999999999</v>
      </c>
      <c r="K48" s="10">
        <v>0.08</v>
      </c>
      <c r="L48" s="10">
        <v>4.2000000000000003E-2</v>
      </c>
      <c r="M48" s="10">
        <v>8.7999999999999995E-2</v>
      </c>
      <c r="N48" s="2"/>
      <c r="O48" s="10">
        <v>0.16500000000000001</v>
      </c>
      <c r="P48" s="10">
        <v>-8.0000000000000002E-3</v>
      </c>
      <c r="Q48" s="119">
        <v>1.0999999999999999E-2</v>
      </c>
      <c r="R48" s="119">
        <v>-0.182</v>
      </c>
      <c r="S48" s="10">
        <v>-1.4E-2</v>
      </c>
      <c r="U48" s="119">
        <v>-0.49299999999999999</v>
      </c>
      <c r="V48" s="119">
        <v>-0.53600000000000003</v>
      </c>
      <c r="W48" s="119">
        <v>-0.52200000000000002</v>
      </c>
      <c r="X48" s="119">
        <v>-0.497</v>
      </c>
      <c r="Y48" s="119">
        <v>-0.51300000000000001</v>
      </c>
      <c r="AA48" s="119">
        <v>-0.20300000000000001</v>
      </c>
      <c r="AB48" s="119">
        <v>0.11956438639025398</v>
      </c>
      <c r="AC48" s="119">
        <v>0.13277859003442069</v>
      </c>
      <c r="AD48" s="119">
        <v>0.21828964378519455</v>
      </c>
      <c r="AE48" s="119">
        <v>6.0185813023033774E-2</v>
      </c>
      <c r="AG48" s="119">
        <v>0.35670659592090476</v>
      </c>
      <c r="AH48" s="119"/>
      <c r="AI48" s="119"/>
      <c r="AJ48" s="119"/>
      <c r="AK48" s="119"/>
    </row>
    <row r="49" spans="2:37" ht="12.75" x14ac:dyDescent="0.2">
      <c r="B49" s="2" t="s">
        <v>64</v>
      </c>
      <c r="C49" s="3"/>
      <c r="D49" s="3"/>
      <c r="E49" s="3"/>
      <c r="F49" s="3"/>
      <c r="G49" s="2"/>
      <c r="H49" s="2"/>
      <c r="I49" s="10">
        <v>1.6879999999999999</v>
      </c>
      <c r="J49" s="10">
        <v>2.7440000000000002</v>
      </c>
      <c r="K49" s="10">
        <v>5.6420000000000003</v>
      </c>
      <c r="L49" s="10">
        <v>5.7169999999999996</v>
      </c>
      <c r="M49" s="10">
        <v>3.2959999999999998</v>
      </c>
      <c r="N49" s="2"/>
      <c r="O49" s="10">
        <v>0.55300000000000005</v>
      </c>
      <c r="P49" s="10">
        <v>5.6000000000000001E-2</v>
      </c>
      <c r="Q49" s="119">
        <v>-3.9E-2</v>
      </c>
      <c r="R49" s="119">
        <v>-0.437</v>
      </c>
      <c r="S49" s="10">
        <v>-0.02</v>
      </c>
      <c r="U49" s="119">
        <v>-0.43099999999999999</v>
      </c>
      <c r="V49" s="119">
        <v>0.14099999999999999</v>
      </c>
      <c r="W49" s="119">
        <v>-0.16800000000000001</v>
      </c>
      <c r="X49" s="119">
        <v>-0.123</v>
      </c>
      <c r="Y49" s="119">
        <v>-0.19400000000000001</v>
      </c>
      <c r="AA49" s="119">
        <v>-0.13600000000000001</v>
      </c>
      <c r="AB49" s="119">
        <v>-0.30023228316443917</v>
      </c>
      <c r="AC49" s="119">
        <v>-0.19858968571852875</v>
      </c>
      <c r="AD49" s="119">
        <v>0.46288337897557053</v>
      </c>
      <c r="AE49" s="119">
        <v>-7.4511114296220052E-2</v>
      </c>
      <c r="AG49" s="119">
        <v>0.28592224838000357</v>
      </c>
      <c r="AH49" s="119"/>
      <c r="AI49" s="119"/>
      <c r="AJ49" s="119"/>
      <c r="AK49" s="119"/>
    </row>
    <row r="50" spans="2:37" ht="12.75" x14ac:dyDescent="0.2">
      <c r="B50" s="2" t="s">
        <v>65</v>
      </c>
      <c r="C50" s="3"/>
      <c r="D50" s="3"/>
      <c r="E50" s="3"/>
      <c r="F50" s="3"/>
      <c r="G50" s="2"/>
      <c r="H50" s="2"/>
      <c r="I50" s="10">
        <v>-5.6000000000000001E-2</v>
      </c>
      <c r="J50" s="10">
        <v>0.155</v>
      </c>
      <c r="K50" s="10">
        <v>0.17499999999999999</v>
      </c>
      <c r="L50" s="10">
        <v>0.40600000000000003</v>
      </c>
      <c r="M50" s="10">
        <v>0.16900000000000001</v>
      </c>
      <c r="N50" s="2"/>
      <c r="O50" s="10">
        <v>0.26500000000000001</v>
      </c>
      <c r="P50" s="10">
        <v>0.122</v>
      </c>
      <c r="Q50" s="119">
        <v>8.5000000000000006E-2</v>
      </c>
      <c r="R50" s="119">
        <v>-6.3E-2</v>
      </c>
      <c r="S50" s="10">
        <v>8.5999999999999993E-2</v>
      </c>
      <c r="U50" s="119">
        <v>7.3999999999999996E-2</v>
      </c>
      <c r="V50" s="119">
        <v>-0.11</v>
      </c>
      <c r="W50" s="119">
        <v>-0.377</v>
      </c>
      <c r="X50" s="119">
        <v>-0.50600000000000001</v>
      </c>
      <c r="Y50" s="119">
        <v>-0.22600000000000001</v>
      </c>
      <c r="AA50" s="155">
        <v>-0.71499999999999997</v>
      </c>
      <c r="AB50" s="155">
        <v>-0.66906889141636849</v>
      </c>
      <c r="AC50" s="155">
        <v>-0.40966416870876687</v>
      </c>
      <c r="AD50" s="155">
        <v>-0.26386255015698767</v>
      </c>
      <c r="AE50" s="155">
        <v>-0.57018808808902965</v>
      </c>
      <c r="AG50" s="155">
        <v>-0.16240464992436507</v>
      </c>
      <c r="AH50" s="155"/>
      <c r="AI50" s="155"/>
      <c r="AJ50" s="155"/>
      <c r="AK50" s="155"/>
    </row>
    <row r="51" spans="2:37" ht="12.75" x14ac:dyDescent="0.2">
      <c r="B51" s="4" t="s">
        <v>66</v>
      </c>
      <c r="C51" s="8">
        <v>0</v>
      </c>
      <c r="D51" s="8">
        <v>0</v>
      </c>
      <c r="E51" s="8">
        <v>0</v>
      </c>
      <c r="F51" s="8">
        <v>0</v>
      </c>
      <c r="G51" s="8">
        <v>0</v>
      </c>
      <c r="H51" s="2"/>
      <c r="I51" s="11">
        <v>0.125</v>
      </c>
      <c r="J51" s="11">
        <v>0.28699999999999998</v>
      </c>
      <c r="K51" s="11">
        <v>0.20100000000000001</v>
      </c>
      <c r="L51" s="11">
        <v>0.186</v>
      </c>
      <c r="M51" s="11">
        <v>0.19900000000000001</v>
      </c>
      <c r="N51" s="2"/>
      <c r="O51" s="11">
        <v>0.22600000000000001</v>
      </c>
      <c r="P51" s="11">
        <v>8.9999999999999993E-3</v>
      </c>
      <c r="Q51" s="120">
        <v>8.0000000000000002E-3</v>
      </c>
      <c r="R51" s="129">
        <v>-0.184</v>
      </c>
      <c r="S51" s="11">
        <v>3.0000000000000001E-3</v>
      </c>
      <c r="U51" s="120">
        <v>-0.44</v>
      </c>
      <c r="V51" s="120">
        <v>-0.43</v>
      </c>
      <c r="W51" s="120">
        <v>-0.47299999999999998</v>
      </c>
      <c r="X51" s="120">
        <v>-0.45900000000000002</v>
      </c>
      <c r="Y51" s="120">
        <v>-0.45</v>
      </c>
      <c r="AA51" s="149">
        <v>-0.26400000000000001</v>
      </c>
      <c r="AB51" s="149">
        <v>-7.1688790476207881E-2</v>
      </c>
      <c r="AC51" s="149">
        <v>3.010542943812141E-2</v>
      </c>
      <c r="AD51" s="149">
        <v>0.2191887924701425</v>
      </c>
      <c r="AE51" s="149">
        <v>-3.5357833039213325E-2</v>
      </c>
      <c r="AG51" s="149">
        <v>0.3136142164094754</v>
      </c>
      <c r="AH51" s="149"/>
      <c r="AI51" s="149"/>
      <c r="AJ51" s="149"/>
      <c r="AK51" s="149"/>
    </row>
    <row r="52" spans="2:37" ht="6" customHeight="1" x14ac:dyDescent="0.2">
      <c r="B52" s="2"/>
      <c r="C52" s="2"/>
      <c r="D52" s="2"/>
      <c r="E52" s="2"/>
      <c r="F52" s="2"/>
      <c r="G52" s="2"/>
      <c r="H52" s="2"/>
      <c r="I52" s="2"/>
      <c r="J52" s="2"/>
      <c r="K52" s="2"/>
      <c r="L52" s="2"/>
      <c r="M52" s="2"/>
      <c r="N52" s="2"/>
      <c r="O52" s="2"/>
      <c r="P52" s="2"/>
      <c r="S52" s="2"/>
    </row>
    <row r="53" spans="2:37" ht="12.75" x14ac:dyDescent="0.2">
      <c r="B53" s="6" t="s">
        <v>76</v>
      </c>
      <c r="C53" s="2"/>
      <c r="D53" s="2"/>
      <c r="E53" s="2"/>
      <c r="F53" s="2"/>
      <c r="G53" s="2"/>
      <c r="H53" s="2"/>
      <c r="I53" s="2"/>
      <c r="J53" s="2"/>
      <c r="K53" s="2"/>
      <c r="L53" s="2"/>
      <c r="M53" s="2"/>
      <c r="N53" s="2"/>
      <c r="O53" s="2"/>
      <c r="P53" s="2"/>
      <c r="S53" s="2"/>
    </row>
    <row r="54" spans="2:37" ht="12.75" x14ac:dyDescent="0.2">
      <c r="B54" s="2" t="s">
        <v>63</v>
      </c>
      <c r="C54" s="16">
        <v>2.2000000000000002</v>
      </c>
      <c r="D54" s="16">
        <v>2.2999999999999998</v>
      </c>
      <c r="E54" s="16">
        <v>2.2999999999999998</v>
      </c>
      <c r="F54" s="16">
        <v>2.2999999999999998</v>
      </c>
      <c r="G54" s="16">
        <v>2.2999999999999998</v>
      </c>
      <c r="H54" s="2"/>
      <c r="I54" s="16">
        <v>2.2000000000000002</v>
      </c>
      <c r="J54" s="16">
        <v>2.2000000000000002</v>
      </c>
      <c r="K54" s="16">
        <v>2.2000000000000002</v>
      </c>
      <c r="L54" s="16">
        <v>2.4</v>
      </c>
      <c r="M54" s="16">
        <v>2.2999999999999998</v>
      </c>
      <c r="N54" s="2"/>
      <c r="O54" s="16">
        <v>2.2999999999999998</v>
      </c>
      <c r="P54" s="16">
        <v>2.5</v>
      </c>
      <c r="Q54" s="16">
        <v>2.6</v>
      </c>
      <c r="R54" s="133">
        <v>2.7</v>
      </c>
      <c r="S54" s="16">
        <v>2.5</v>
      </c>
      <c r="U54" s="133">
        <v>2.9</v>
      </c>
      <c r="V54" s="133">
        <v>3</v>
      </c>
      <c r="W54" s="133">
        <v>2.9</v>
      </c>
      <c r="X54" s="133">
        <v>2.9</v>
      </c>
      <c r="Y54" s="133">
        <v>2.9</v>
      </c>
      <c r="AA54" s="133">
        <v>2.8</v>
      </c>
      <c r="AB54" s="133">
        <v>2.7987274449375006</v>
      </c>
      <c r="AC54" s="163">
        <v>2.7874517048550724</v>
      </c>
      <c r="AD54" s="163">
        <v>2.847003805492228</v>
      </c>
      <c r="AE54" s="163">
        <v>2.8125387899336651</v>
      </c>
      <c r="AG54" s="133">
        <v>2.7184184009923187</v>
      </c>
      <c r="AH54" s="133"/>
      <c r="AI54" s="163"/>
      <c r="AJ54" s="163"/>
      <c r="AK54" s="163"/>
    </row>
    <row r="55" spans="2:37" ht="12.75" x14ac:dyDescent="0.2">
      <c r="B55" s="2" t="s">
        <v>64</v>
      </c>
      <c r="C55" s="16">
        <v>2.1</v>
      </c>
      <c r="D55" s="16">
        <v>1.6</v>
      </c>
      <c r="E55" s="16">
        <v>2</v>
      </c>
      <c r="F55" s="16">
        <v>1.7</v>
      </c>
      <c r="G55" s="16">
        <v>1.8</v>
      </c>
      <c r="H55" s="2"/>
      <c r="I55" s="16">
        <v>1.3</v>
      </c>
      <c r="J55" s="16">
        <v>1.4</v>
      </c>
      <c r="K55" s="16">
        <v>1.4</v>
      </c>
      <c r="L55" s="16">
        <v>1.9</v>
      </c>
      <c r="M55" s="16">
        <v>1.8</v>
      </c>
      <c r="N55" s="2"/>
      <c r="O55" s="16">
        <v>2.2000000000000002</v>
      </c>
      <c r="P55" s="16">
        <v>1.4</v>
      </c>
      <c r="Q55" s="16">
        <v>1.1000000000000001</v>
      </c>
      <c r="R55" s="133">
        <v>1.2</v>
      </c>
      <c r="S55" s="16">
        <v>1.5</v>
      </c>
      <c r="U55" s="133">
        <v>1.4</v>
      </c>
      <c r="V55" s="133">
        <v>2.1</v>
      </c>
      <c r="W55" s="133">
        <v>2.6</v>
      </c>
      <c r="X55" s="133">
        <v>2.1</v>
      </c>
      <c r="Y55" s="133">
        <v>2</v>
      </c>
      <c r="AA55" s="133">
        <v>1.7</v>
      </c>
      <c r="AB55" s="133">
        <v>1.530672404242424</v>
      </c>
      <c r="AC55" s="133">
        <v>1.4554387322222224</v>
      </c>
      <c r="AD55" s="133">
        <v>1.2155917429059828</v>
      </c>
      <c r="AE55" s="133">
        <v>1.376409428705357</v>
      </c>
      <c r="AG55" s="133">
        <v>1.6041574851724136</v>
      </c>
      <c r="AH55" s="133"/>
      <c r="AI55" s="133"/>
      <c r="AJ55" s="133"/>
      <c r="AK55" s="133"/>
    </row>
    <row r="56" spans="2:37" ht="12.75" x14ac:dyDescent="0.2">
      <c r="B56" s="2" t="s">
        <v>65</v>
      </c>
      <c r="C56" s="16">
        <v>1.6</v>
      </c>
      <c r="D56" s="16">
        <v>1.4</v>
      </c>
      <c r="E56" s="16">
        <v>1.4</v>
      </c>
      <c r="F56" s="16">
        <v>1.4</v>
      </c>
      <c r="G56" s="16">
        <v>1.4</v>
      </c>
      <c r="H56" s="2"/>
      <c r="I56" s="16">
        <v>1.2</v>
      </c>
      <c r="J56" s="16">
        <v>1.5</v>
      </c>
      <c r="K56" s="16">
        <v>1.5</v>
      </c>
      <c r="L56" s="16">
        <v>1.7</v>
      </c>
      <c r="M56" s="16">
        <v>1.5</v>
      </c>
      <c r="N56" s="2"/>
      <c r="O56" s="16">
        <v>1.3</v>
      </c>
      <c r="P56" s="16">
        <v>1.3</v>
      </c>
      <c r="Q56" s="16">
        <v>1.7</v>
      </c>
      <c r="R56" s="133">
        <v>1.2</v>
      </c>
      <c r="S56" s="16">
        <v>1.3</v>
      </c>
      <c r="U56" s="133">
        <v>1.3</v>
      </c>
      <c r="V56" s="133">
        <v>1.6</v>
      </c>
      <c r="W56" s="133">
        <v>1.3</v>
      </c>
      <c r="X56" s="133">
        <v>1.6</v>
      </c>
      <c r="Y56" s="133">
        <v>1.4</v>
      </c>
      <c r="AA56" s="133">
        <v>1.6</v>
      </c>
      <c r="AB56" s="133">
        <v>1.1183710600558019</v>
      </c>
      <c r="AC56" s="133">
        <v>1.3538297267001527</v>
      </c>
      <c r="AD56" s="133">
        <v>1.4181972804986365</v>
      </c>
      <c r="AE56" s="133">
        <v>1.3467725466378695</v>
      </c>
      <c r="AG56" s="133">
        <v>1.226140304736127</v>
      </c>
      <c r="AH56" s="133"/>
      <c r="AI56" s="133"/>
      <c r="AJ56" s="133"/>
      <c r="AK56" s="133"/>
    </row>
    <row r="57" spans="2:37" ht="12.75" x14ac:dyDescent="0.2">
      <c r="B57" s="4" t="s">
        <v>66</v>
      </c>
      <c r="C57" s="105" t="s">
        <v>69</v>
      </c>
      <c r="D57" s="105" t="s">
        <v>69</v>
      </c>
      <c r="E57" s="105" t="s">
        <v>69</v>
      </c>
      <c r="F57" s="105" t="s">
        <v>69</v>
      </c>
      <c r="G57" s="105" t="s">
        <v>69</v>
      </c>
      <c r="H57" s="2"/>
      <c r="I57" s="105" t="s">
        <v>69</v>
      </c>
      <c r="J57" s="105" t="s">
        <v>69</v>
      </c>
      <c r="K57" s="105" t="s">
        <v>69</v>
      </c>
      <c r="L57" s="105" t="s">
        <v>69</v>
      </c>
      <c r="M57" s="105" t="s">
        <v>69</v>
      </c>
      <c r="N57" s="2"/>
      <c r="O57" s="105" t="s">
        <v>69</v>
      </c>
      <c r="P57" s="105" t="s">
        <v>69</v>
      </c>
      <c r="Q57" s="105" t="s">
        <v>69</v>
      </c>
      <c r="R57" s="105" t="s">
        <v>69</v>
      </c>
      <c r="S57" s="105" t="s">
        <v>69</v>
      </c>
      <c r="T57" s="105"/>
      <c r="U57" s="105" t="s">
        <v>69</v>
      </c>
      <c r="V57" s="105" t="s">
        <v>69</v>
      </c>
      <c r="W57" s="105" t="s">
        <v>69</v>
      </c>
      <c r="X57" s="105" t="s">
        <v>69</v>
      </c>
      <c r="Y57" s="105" t="s">
        <v>69</v>
      </c>
      <c r="AA57" s="105" t="s">
        <v>69</v>
      </c>
      <c r="AB57" s="105" t="s">
        <v>69</v>
      </c>
      <c r="AC57" s="105" t="s">
        <v>69</v>
      </c>
      <c r="AD57" s="105" t="s">
        <v>69</v>
      </c>
      <c r="AE57" s="105" t="s">
        <v>69</v>
      </c>
      <c r="AG57" s="105" t="s">
        <v>69</v>
      </c>
      <c r="AH57" s="105"/>
      <c r="AI57" s="105"/>
      <c r="AJ57" s="105"/>
      <c r="AK57" s="105"/>
    </row>
    <row r="58" spans="2:37" ht="6" customHeight="1" x14ac:dyDescent="0.2">
      <c r="B58" s="6"/>
      <c r="C58" s="9"/>
      <c r="D58" s="9"/>
      <c r="E58" s="9"/>
      <c r="F58" s="9"/>
      <c r="G58" s="2"/>
      <c r="H58" s="2"/>
      <c r="I58" s="9"/>
      <c r="J58" s="9"/>
      <c r="K58" s="9"/>
      <c r="L58" s="9"/>
      <c r="M58" s="2"/>
      <c r="N58" s="2"/>
      <c r="O58" s="2"/>
      <c r="P58" s="2"/>
      <c r="S58" s="2"/>
    </row>
    <row r="59" spans="2:37" ht="12.75" x14ac:dyDescent="0.2">
      <c r="B59" s="6" t="s">
        <v>77</v>
      </c>
      <c r="C59" s="7"/>
      <c r="D59" s="7"/>
      <c r="E59" s="7"/>
      <c r="F59" s="7"/>
      <c r="G59" s="2"/>
      <c r="H59" s="2"/>
      <c r="I59" s="7"/>
      <c r="J59" s="7"/>
      <c r="K59" s="7"/>
      <c r="L59" s="7"/>
      <c r="M59" s="2"/>
      <c r="N59" s="2"/>
      <c r="O59" s="2"/>
      <c r="P59" s="2"/>
      <c r="S59" s="2"/>
    </row>
    <row r="60" spans="2:37" ht="12.75" x14ac:dyDescent="0.2">
      <c r="B60" s="2" t="s">
        <v>63</v>
      </c>
      <c r="C60" s="3">
        <v>124</v>
      </c>
      <c r="D60" s="3">
        <v>136</v>
      </c>
      <c r="E60" s="3">
        <v>185</v>
      </c>
      <c r="F60" s="3">
        <v>184</v>
      </c>
      <c r="G60" s="3">
        <v>629</v>
      </c>
      <c r="H60" s="2"/>
      <c r="I60" s="3">
        <v>147</v>
      </c>
      <c r="J60" s="3">
        <v>187</v>
      </c>
      <c r="K60" s="3">
        <v>179</v>
      </c>
      <c r="L60" s="3">
        <v>181</v>
      </c>
      <c r="M60" s="3">
        <v>693</v>
      </c>
      <c r="N60" s="2"/>
      <c r="O60" s="3">
        <v>170</v>
      </c>
      <c r="P60" s="3">
        <v>162</v>
      </c>
      <c r="Q60" s="121">
        <v>172</v>
      </c>
      <c r="R60" s="125">
        <v>133</v>
      </c>
      <c r="S60" s="3">
        <v>638</v>
      </c>
      <c r="U60" s="121">
        <v>82</v>
      </c>
      <c r="V60" s="121">
        <v>62</v>
      </c>
      <c r="W60" s="121">
        <v>88</v>
      </c>
      <c r="X60" s="121">
        <v>90</v>
      </c>
      <c r="Y60" s="121">
        <v>322</v>
      </c>
      <c r="AA60" s="121">
        <v>71</v>
      </c>
      <c r="AB60" s="156">
        <v>92</v>
      </c>
      <c r="AC60" s="156">
        <v>98</v>
      </c>
      <c r="AD60" s="156">
        <v>96</v>
      </c>
      <c r="AE60" s="156">
        <v>357</v>
      </c>
      <c r="AG60" s="156">
        <v>94.509605046695626</v>
      </c>
      <c r="AH60" s="156"/>
      <c r="AI60" s="156"/>
      <c r="AJ60" s="156"/>
      <c r="AK60" s="156"/>
    </row>
    <row r="61" spans="2:37" ht="12.75" x14ac:dyDescent="0.2">
      <c r="B61" s="2" t="s">
        <v>64</v>
      </c>
      <c r="C61" s="3">
        <v>10</v>
      </c>
      <c r="D61" s="3">
        <v>6</v>
      </c>
      <c r="E61" s="3">
        <v>3</v>
      </c>
      <c r="F61" s="3">
        <v>7</v>
      </c>
      <c r="G61" s="3">
        <v>27</v>
      </c>
      <c r="H61" s="2"/>
      <c r="I61" s="3">
        <v>15</v>
      </c>
      <c r="J61" s="3">
        <v>11</v>
      </c>
      <c r="K61" s="3">
        <v>16</v>
      </c>
      <c r="L61" s="3">
        <v>21</v>
      </c>
      <c r="M61" s="3">
        <v>63</v>
      </c>
      <c r="N61" s="2"/>
      <c r="O61" s="3">
        <v>15</v>
      </c>
      <c r="P61" s="3">
        <v>12</v>
      </c>
      <c r="Q61" s="121">
        <v>10</v>
      </c>
      <c r="R61" s="125">
        <v>15</v>
      </c>
      <c r="S61" s="3">
        <v>52</v>
      </c>
      <c r="U61" s="186">
        <v>33</v>
      </c>
      <c r="V61" s="186">
        <v>31</v>
      </c>
      <c r="W61" s="186">
        <v>22</v>
      </c>
      <c r="X61" s="186">
        <v>23</v>
      </c>
      <c r="Y61" s="186">
        <v>108</v>
      </c>
      <c r="AA61" s="186">
        <v>32.700000000000003</v>
      </c>
      <c r="AB61" s="178">
        <v>18</v>
      </c>
      <c r="AC61" s="178">
        <v>11.7</v>
      </c>
      <c r="AD61" s="178">
        <v>14.5</v>
      </c>
      <c r="AE61" s="178">
        <v>76.900000000000006</v>
      </c>
      <c r="AG61" s="178">
        <v>18.88000000000001</v>
      </c>
      <c r="AH61" s="178"/>
      <c r="AI61" s="178"/>
      <c r="AJ61" s="178"/>
      <c r="AK61" s="178"/>
    </row>
    <row r="62" spans="2:37" ht="12.75" x14ac:dyDescent="0.2">
      <c r="B62" s="2" t="s">
        <v>71</v>
      </c>
      <c r="C62" s="3"/>
      <c r="D62" s="3"/>
      <c r="E62" s="3"/>
      <c r="F62" s="3"/>
      <c r="G62" s="3"/>
      <c r="H62" s="2"/>
      <c r="I62" s="3"/>
      <c r="J62" s="3"/>
      <c r="K62" s="3"/>
      <c r="L62" s="3"/>
      <c r="M62" s="3"/>
      <c r="N62" s="2"/>
      <c r="O62" s="3"/>
      <c r="P62" s="3"/>
      <c r="Q62" s="121">
        <v>8</v>
      </c>
      <c r="R62" s="125">
        <v>8</v>
      </c>
      <c r="S62" s="3">
        <v>16</v>
      </c>
      <c r="U62" s="187"/>
      <c r="V62" s="187"/>
      <c r="W62" s="187"/>
      <c r="X62" s="187"/>
      <c r="Y62" s="187"/>
      <c r="AA62" s="187"/>
      <c r="AB62" s="179"/>
      <c r="AC62" s="179"/>
      <c r="AD62" s="179"/>
      <c r="AE62" s="179"/>
      <c r="AG62" s="179"/>
      <c r="AH62" s="179"/>
      <c r="AI62" s="179"/>
      <c r="AJ62" s="179"/>
      <c r="AK62" s="179"/>
    </row>
    <row r="63" spans="2:37" ht="12.75" x14ac:dyDescent="0.2">
      <c r="B63" s="2" t="s">
        <v>65</v>
      </c>
      <c r="C63" s="3">
        <v>26</v>
      </c>
      <c r="D63" s="3">
        <v>25</v>
      </c>
      <c r="E63" s="3">
        <v>22</v>
      </c>
      <c r="F63" s="3">
        <v>27</v>
      </c>
      <c r="G63" s="3">
        <v>100</v>
      </c>
      <c r="H63" s="2"/>
      <c r="I63" s="3">
        <v>28</v>
      </c>
      <c r="J63" s="3">
        <v>31</v>
      </c>
      <c r="K63" s="3">
        <v>24</v>
      </c>
      <c r="L63" s="3">
        <v>35</v>
      </c>
      <c r="M63" s="3">
        <v>119</v>
      </c>
      <c r="N63" s="2"/>
      <c r="O63" s="3">
        <v>33</v>
      </c>
      <c r="P63" s="3">
        <v>33</v>
      </c>
      <c r="Q63" s="121">
        <v>27</v>
      </c>
      <c r="R63" s="125">
        <v>39</v>
      </c>
      <c r="S63" s="3">
        <v>132</v>
      </c>
      <c r="U63" s="121">
        <v>34</v>
      </c>
      <c r="V63" s="121">
        <v>25</v>
      </c>
      <c r="W63" s="121">
        <v>11</v>
      </c>
      <c r="X63" s="121">
        <v>17</v>
      </c>
      <c r="Y63" s="121">
        <v>87</v>
      </c>
      <c r="AA63" s="157">
        <v>8.3254887122157015</v>
      </c>
      <c r="AB63" s="157">
        <v>9.9711365306604005</v>
      </c>
      <c r="AC63" s="157">
        <v>9.5172628843523004</v>
      </c>
      <c r="AD63" s="157">
        <v>13.747602676372599</v>
      </c>
      <c r="AE63" s="157">
        <v>41.561490803601004</v>
      </c>
      <c r="AG63" s="157">
        <v>10.580000000000002</v>
      </c>
      <c r="AH63" s="157"/>
      <c r="AI63" s="157"/>
      <c r="AJ63" s="157"/>
      <c r="AK63" s="157"/>
    </row>
    <row r="64" spans="2:37" ht="12.75" x14ac:dyDescent="0.2">
      <c r="B64" s="4" t="s">
        <v>66</v>
      </c>
      <c r="C64" s="8">
        <v>160</v>
      </c>
      <c r="D64" s="8">
        <v>167</v>
      </c>
      <c r="E64" s="8">
        <v>211</v>
      </c>
      <c r="F64" s="8">
        <v>218</v>
      </c>
      <c r="G64" s="8">
        <v>756</v>
      </c>
      <c r="H64" s="2"/>
      <c r="I64" s="8">
        <v>190</v>
      </c>
      <c r="J64" s="8">
        <v>229</v>
      </c>
      <c r="K64" s="8">
        <v>219</v>
      </c>
      <c r="L64" s="8">
        <v>237</v>
      </c>
      <c r="M64" s="8">
        <v>875</v>
      </c>
      <c r="N64" s="2"/>
      <c r="O64" s="8">
        <v>218</v>
      </c>
      <c r="P64" s="8">
        <v>207</v>
      </c>
      <c r="Q64" s="122">
        <v>217</v>
      </c>
      <c r="R64" s="122">
        <v>195</v>
      </c>
      <c r="S64" s="8">
        <v>837</v>
      </c>
      <c r="U64" s="127">
        <f>SUBTOTAL(9,U60:U63)</f>
        <v>149</v>
      </c>
      <c r="V64" s="127">
        <v>118</v>
      </c>
      <c r="W64" s="127">
        <v>121</v>
      </c>
      <c r="X64" s="127">
        <v>129</v>
      </c>
      <c r="Y64" s="127">
        <v>517</v>
      </c>
      <c r="AA64" s="148">
        <f>SUM(AA60:AA63)</f>
        <v>112.0254887122157</v>
      </c>
      <c r="AB64" s="148">
        <f>SUM(AB60:AB63)</f>
        <v>119.9711365306604</v>
      </c>
      <c r="AC64" s="148">
        <f>SUM(AC60:AC63)</f>
        <v>119.21726288435231</v>
      </c>
      <c r="AD64" s="148">
        <f>SUM(AD60:AD63)</f>
        <v>124.24760267637259</v>
      </c>
      <c r="AE64" s="148">
        <f>SUM(AE60:AE63)</f>
        <v>475.46149080360101</v>
      </c>
      <c r="AG64" s="148">
        <f>SUM(AG60:AG63)</f>
        <v>123.96960504669563</v>
      </c>
      <c r="AH64" s="148"/>
      <c r="AI64" s="148"/>
      <c r="AJ64" s="148"/>
      <c r="AK64" s="148"/>
    </row>
    <row r="65" spans="2:37" s="131" customFormat="1" ht="12.75" x14ac:dyDescent="0.2">
      <c r="B65" s="39" t="s">
        <v>72</v>
      </c>
      <c r="C65" s="39"/>
      <c r="D65" s="39"/>
      <c r="E65" s="39"/>
      <c r="F65" s="39"/>
      <c r="G65" s="39"/>
      <c r="H65" s="39"/>
      <c r="I65" s="39"/>
      <c r="J65" s="39"/>
      <c r="K65" s="39"/>
      <c r="L65" s="39"/>
      <c r="M65" s="39"/>
      <c r="N65" s="39"/>
      <c r="O65" s="39"/>
      <c r="P65" s="39"/>
      <c r="Q65" s="131">
        <f>SUM(Q61:Q62)</f>
        <v>18</v>
      </c>
      <c r="R65" s="131">
        <f>SUM(R61:R62)</f>
        <v>23</v>
      </c>
      <c r="S65" s="131">
        <v>67</v>
      </c>
      <c r="T65" s="18"/>
      <c r="Z65" s="18"/>
      <c r="AF65" s="18"/>
    </row>
    <row r="66" spans="2:37" ht="6" customHeight="1" x14ac:dyDescent="0.2">
      <c r="B66" s="2"/>
      <c r="C66" s="2"/>
      <c r="D66" s="2"/>
      <c r="E66" s="2"/>
      <c r="F66" s="2"/>
      <c r="G66" s="2"/>
      <c r="H66" s="2"/>
      <c r="I66" s="2"/>
      <c r="J66" s="2"/>
      <c r="K66" s="2"/>
      <c r="L66" s="2"/>
      <c r="M66" s="2"/>
      <c r="N66" s="2"/>
      <c r="O66" s="2"/>
      <c r="P66" s="2"/>
      <c r="S66" s="2"/>
    </row>
    <row r="67" spans="2:37" ht="12.75" x14ac:dyDescent="0.2">
      <c r="B67" s="6" t="s">
        <v>78</v>
      </c>
      <c r="C67" s="7"/>
      <c r="D67" s="7"/>
      <c r="E67" s="7"/>
      <c r="F67" s="7"/>
      <c r="G67" s="2"/>
      <c r="H67" s="2"/>
      <c r="I67" s="7"/>
      <c r="J67" s="7"/>
      <c r="K67" s="7"/>
      <c r="L67" s="7"/>
      <c r="M67" s="2"/>
      <c r="N67" s="2"/>
      <c r="O67" s="2"/>
      <c r="P67" s="2"/>
      <c r="S67" s="2"/>
    </row>
    <row r="68" spans="2:37" ht="12.75" x14ac:dyDescent="0.2">
      <c r="B68" s="2" t="s">
        <v>63</v>
      </c>
      <c r="C68" s="10">
        <v>0.17</v>
      </c>
      <c r="D68" s="10">
        <v>0.183</v>
      </c>
      <c r="E68" s="10">
        <v>0.22800000000000001</v>
      </c>
      <c r="F68" s="10">
        <v>0.2</v>
      </c>
      <c r="G68" s="10">
        <v>0.19600000000000001</v>
      </c>
      <c r="H68" s="2"/>
      <c r="I68" s="10">
        <v>0.19400000000000001</v>
      </c>
      <c r="J68" s="10">
        <v>0.20899999999999999</v>
      </c>
      <c r="K68" s="10">
        <v>0.20300000000000001</v>
      </c>
      <c r="L68" s="10">
        <v>0.188</v>
      </c>
      <c r="M68" s="10">
        <v>0.19800000000000001</v>
      </c>
      <c r="N68" s="2"/>
      <c r="O68" s="10">
        <v>0.193</v>
      </c>
      <c r="P68" s="10">
        <v>0.182</v>
      </c>
      <c r="Q68" s="119">
        <v>0.19400000000000001</v>
      </c>
      <c r="R68" s="119">
        <v>0.17</v>
      </c>
      <c r="S68" s="10">
        <v>0.185</v>
      </c>
      <c r="U68" s="119">
        <v>0.184</v>
      </c>
      <c r="V68" s="119">
        <v>0.15</v>
      </c>
      <c r="W68" s="119">
        <v>0.20699999999999999</v>
      </c>
      <c r="X68" s="119">
        <v>0.22700000000000001</v>
      </c>
      <c r="Y68" s="119">
        <v>0.192</v>
      </c>
      <c r="AA68" s="119">
        <v>0.20100000000000001</v>
      </c>
      <c r="AB68" s="119">
        <v>0.1994159161952779</v>
      </c>
      <c r="AC68" s="119">
        <v>0.20328689404005257</v>
      </c>
      <c r="AD68" s="119">
        <v>0.19893391932462265</v>
      </c>
      <c r="AE68" s="119">
        <v>0.20060943297526765</v>
      </c>
      <c r="AG68" s="119">
        <v>0.19552824925041651</v>
      </c>
      <c r="AH68" s="119"/>
      <c r="AI68" s="119"/>
      <c r="AJ68" s="119"/>
      <c r="AK68" s="119"/>
    </row>
    <row r="69" spans="2:37" ht="12.75" x14ac:dyDescent="0.2">
      <c r="B69" s="2" t="s">
        <v>64</v>
      </c>
      <c r="C69" s="10">
        <v>0.20499999999999999</v>
      </c>
      <c r="D69" s="10">
        <v>0.21199999999999999</v>
      </c>
      <c r="E69" s="10">
        <v>0.187</v>
      </c>
      <c r="F69" s="10">
        <v>0.34300000000000003</v>
      </c>
      <c r="G69" s="10">
        <v>0.22900000000000001</v>
      </c>
      <c r="H69" s="2"/>
      <c r="I69" s="10">
        <v>0.114</v>
      </c>
      <c r="J69" s="10">
        <v>0.105</v>
      </c>
      <c r="K69" s="10">
        <v>0.13100000000000001</v>
      </c>
      <c r="L69" s="10">
        <v>0.14399999999999999</v>
      </c>
      <c r="M69" s="10">
        <v>0.125</v>
      </c>
      <c r="N69" s="2"/>
      <c r="O69" s="10">
        <v>7.3999999999999996E-2</v>
      </c>
      <c r="P69" s="10">
        <v>0.10299999999999999</v>
      </c>
      <c r="Q69" s="119">
        <v>0.106</v>
      </c>
      <c r="R69" s="119">
        <v>0.186</v>
      </c>
      <c r="S69" s="10">
        <v>0.104</v>
      </c>
      <c r="U69" s="180">
        <v>0.28100000000000003</v>
      </c>
      <c r="V69" s="180">
        <v>0.23799999999999999</v>
      </c>
      <c r="W69" s="180">
        <v>0.224</v>
      </c>
      <c r="X69" s="180">
        <v>0.25</v>
      </c>
      <c r="Y69" s="180">
        <v>0.249</v>
      </c>
      <c r="AA69" s="180">
        <v>0.32501860219258027</v>
      </c>
      <c r="AB69" s="180">
        <v>0.19764185183050281</v>
      </c>
      <c r="AC69" s="180">
        <v>0.14941011268891749</v>
      </c>
      <c r="AD69" s="180">
        <v>0.109212472292707</v>
      </c>
      <c r="AE69" s="180">
        <v>0.19096396775738164</v>
      </c>
      <c r="AG69" s="180">
        <v>0.14594578365611502</v>
      </c>
      <c r="AH69" s="180"/>
      <c r="AI69" s="180"/>
      <c r="AJ69" s="180"/>
      <c r="AK69" s="180"/>
    </row>
    <row r="70" spans="2:37" ht="12.75" x14ac:dyDescent="0.2">
      <c r="B70" s="2" t="s">
        <v>71</v>
      </c>
      <c r="C70" s="10"/>
      <c r="D70" s="10"/>
      <c r="E70" s="10"/>
      <c r="F70" s="10"/>
      <c r="G70" s="10"/>
      <c r="H70" s="2"/>
      <c r="I70" s="10"/>
      <c r="J70" s="10"/>
      <c r="K70" s="10"/>
      <c r="L70" s="10"/>
      <c r="M70" s="10"/>
      <c r="N70" s="2"/>
      <c r="O70" s="10"/>
      <c r="P70" s="10"/>
      <c r="Q70" s="119">
        <v>0.34699999999999998</v>
      </c>
      <c r="R70" s="119">
        <v>0.34799999999999998</v>
      </c>
      <c r="S70" s="10">
        <v>0.34799999999999998</v>
      </c>
      <c r="U70" s="181"/>
      <c r="V70" s="181"/>
      <c r="W70" s="181"/>
      <c r="X70" s="181"/>
      <c r="Y70" s="181"/>
      <c r="AA70" s="181"/>
      <c r="AB70" s="181"/>
      <c r="AC70" s="181"/>
      <c r="AD70" s="181"/>
      <c r="AE70" s="181"/>
      <c r="AG70" s="181"/>
      <c r="AH70" s="181"/>
      <c r="AI70" s="181"/>
      <c r="AJ70" s="181"/>
      <c r="AK70" s="181"/>
    </row>
    <row r="71" spans="2:37" ht="12.75" x14ac:dyDescent="0.2">
      <c r="B71" s="2" t="s">
        <v>65</v>
      </c>
      <c r="C71" s="10">
        <v>0.36</v>
      </c>
      <c r="D71" s="10">
        <v>0.35599999999999998</v>
      </c>
      <c r="E71" s="10">
        <v>0.36</v>
      </c>
      <c r="F71" s="10">
        <v>0.38500000000000001</v>
      </c>
      <c r="G71" s="10">
        <v>0.36599999999999999</v>
      </c>
      <c r="H71" s="2"/>
      <c r="I71" s="10">
        <v>0.41599999999999998</v>
      </c>
      <c r="J71" s="10">
        <v>0.378</v>
      </c>
      <c r="K71" s="10">
        <v>0.34399999999999997</v>
      </c>
      <c r="L71" s="10">
        <v>0.36399999999999999</v>
      </c>
      <c r="M71" s="10">
        <v>0.374</v>
      </c>
      <c r="N71" s="2"/>
      <c r="O71" s="10">
        <v>0.378</v>
      </c>
      <c r="P71" s="10">
        <v>0.36899999999999999</v>
      </c>
      <c r="Q71" s="119">
        <v>0.34699999999999998</v>
      </c>
      <c r="R71" s="119">
        <v>0.42599999999999999</v>
      </c>
      <c r="S71" s="10">
        <v>0.38100000000000001</v>
      </c>
      <c r="U71" s="119">
        <v>0.36799999999999999</v>
      </c>
      <c r="V71" s="119">
        <v>0.30599999999999999</v>
      </c>
      <c r="W71" s="119">
        <v>0.23400000000000001</v>
      </c>
      <c r="X71" s="119">
        <v>0.36799999999999999</v>
      </c>
      <c r="Y71" s="119">
        <v>0.32500000000000001</v>
      </c>
      <c r="AA71" s="119">
        <v>0.31536267035181015</v>
      </c>
      <c r="AB71" s="155">
        <v>0.36781263630559297</v>
      </c>
      <c r="AC71" s="155">
        <v>0.3335134294642158</v>
      </c>
      <c r="AD71" s="155">
        <v>0.41499553434392134</v>
      </c>
      <c r="AE71" s="155">
        <v>0.3608630022118226</v>
      </c>
      <c r="AG71" s="128">
        <v>0.47846696509321668</v>
      </c>
      <c r="AH71" s="155"/>
      <c r="AI71" s="155"/>
      <c r="AJ71" s="155"/>
      <c r="AK71" s="155"/>
    </row>
    <row r="72" spans="2:37" ht="12.75" x14ac:dyDescent="0.2">
      <c r="B72" s="4" t="s">
        <v>66</v>
      </c>
      <c r="C72" s="11">
        <v>0.188</v>
      </c>
      <c r="D72" s="11">
        <v>0.19800000000000001</v>
      </c>
      <c r="E72" s="11">
        <v>0.23599999999999999</v>
      </c>
      <c r="F72" s="11">
        <v>0.216</v>
      </c>
      <c r="G72" s="11">
        <v>0.21</v>
      </c>
      <c r="H72" s="2"/>
      <c r="I72" s="11">
        <v>0.19900000000000001</v>
      </c>
      <c r="J72" s="11">
        <v>0.21199999999999999</v>
      </c>
      <c r="K72" s="11">
        <v>0.20399999999999999</v>
      </c>
      <c r="L72" s="11">
        <v>0.19700000000000001</v>
      </c>
      <c r="M72" s="11">
        <v>0.20300000000000001</v>
      </c>
      <c r="N72" s="2"/>
      <c r="O72" s="11">
        <v>0.186</v>
      </c>
      <c r="P72" s="11">
        <v>0.189</v>
      </c>
      <c r="Q72" s="120">
        <v>0.2</v>
      </c>
      <c r="R72" s="120">
        <v>0.19900000000000001</v>
      </c>
      <c r="S72" s="11">
        <v>0.193</v>
      </c>
      <c r="U72" s="120">
        <v>0.22700000000000001</v>
      </c>
      <c r="V72" s="120">
        <v>0.189</v>
      </c>
      <c r="W72" s="120">
        <v>0.21199999999999999</v>
      </c>
      <c r="X72" s="120">
        <v>0.24299999999999999</v>
      </c>
      <c r="Y72" s="120">
        <v>0.217</v>
      </c>
      <c r="AA72" s="120">
        <v>0.23291731351682757</v>
      </c>
      <c r="AB72" s="149">
        <v>0.20701943278935483</v>
      </c>
      <c r="AC72" s="149">
        <v>0.20243448866627045</v>
      </c>
      <c r="AD72" s="149">
        <v>0.1916049626640226</v>
      </c>
      <c r="AE72" s="149">
        <v>0.20695320904504225</v>
      </c>
      <c r="AG72" s="129">
        <v>0.19527980657090299</v>
      </c>
      <c r="AH72" s="149"/>
      <c r="AI72" s="149"/>
      <c r="AJ72" s="149"/>
      <c r="AK72" s="149"/>
    </row>
    <row r="73" spans="2:37" s="131" customFormat="1" ht="12.75" x14ac:dyDescent="0.2">
      <c r="B73" s="39" t="s">
        <v>72</v>
      </c>
      <c r="C73" s="39"/>
      <c r="D73" s="39"/>
      <c r="E73" s="39"/>
      <c r="F73" s="39"/>
      <c r="G73" s="39"/>
      <c r="H73" s="39"/>
      <c r="I73" s="39"/>
      <c r="J73" s="39"/>
      <c r="K73" s="39"/>
      <c r="L73" s="39"/>
      <c r="M73" s="39"/>
      <c r="N73" s="39"/>
      <c r="O73" s="39"/>
      <c r="P73" s="39"/>
      <c r="Q73" s="134">
        <v>0.152</v>
      </c>
      <c r="R73" s="134">
        <v>0.222</v>
      </c>
      <c r="S73" s="140">
        <v>0.125</v>
      </c>
      <c r="T73" s="18"/>
      <c r="U73" s="134"/>
      <c r="V73" s="134"/>
      <c r="W73" s="134"/>
      <c r="X73" s="134"/>
      <c r="Y73" s="134"/>
      <c r="Z73" s="18"/>
      <c r="AA73" s="134"/>
      <c r="AB73" s="134"/>
      <c r="AC73" s="134"/>
      <c r="AF73" s="18"/>
      <c r="AG73" s="134"/>
      <c r="AH73" s="134"/>
      <c r="AI73" s="134"/>
    </row>
    <row r="74" spans="2:37" ht="6" customHeight="1" x14ac:dyDescent="0.2">
      <c r="B74" s="6"/>
      <c r="C74" s="9"/>
      <c r="D74" s="9"/>
      <c r="E74" s="9"/>
      <c r="F74" s="9"/>
      <c r="G74" s="2"/>
      <c r="H74" s="2"/>
      <c r="I74" s="9"/>
      <c r="J74" s="9"/>
      <c r="K74" s="9"/>
      <c r="L74" s="9"/>
      <c r="M74" s="2"/>
      <c r="N74" s="2"/>
      <c r="O74" s="2"/>
      <c r="P74" s="2"/>
      <c r="S74" s="2"/>
    </row>
    <row r="75" spans="2:37" ht="12.75" x14ac:dyDescent="0.2">
      <c r="B75" s="6" t="s">
        <v>79</v>
      </c>
      <c r="C75" s="7"/>
      <c r="D75" s="7"/>
      <c r="E75" s="7"/>
      <c r="F75" s="7"/>
      <c r="G75" s="2"/>
      <c r="H75" s="2"/>
      <c r="I75" s="7"/>
      <c r="J75" s="7"/>
      <c r="K75" s="7"/>
      <c r="L75" s="7"/>
      <c r="M75" s="2"/>
      <c r="N75" s="2"/>
      <c r="O75" s="2"/>
      <c r="P75" s="2"/>
      <c r="S75" s="2"/>
    </row>
    <row r="76" spans="2:37" ht="12.75" x14ac:dyDescent="0.2">
      <c r="B76" s="2" t="s">
        <v>63</v>
      </c>
      <c r="C76" s="3">
        <v>40</v>
      </c>
      <c r="D76" s="3">
        <v>56</v>
      </c>
      <c r="E76" s="3">
        <v>97</v>
      </c>
      <c r="F76" s="3">
        <v>106</v>
      </c>
      <c r="G76" s="3">
        <v>300</v>
      </c>
      <c r="H76" s="2"/>
      <c r="I76" s="3">
        <v>53</v>
      </c>
      <c r="J76" s="3">
        <v>82</v>
      </c>
      <c r="K76" s="3">
        <v>89</v>
      </c>
      <c r="L76" s="3">
        <v>87</v>
      </c>
      <c r="M76" s="3">
        <v>311</v>
      </c>
      <c r="N76" s="2"/>
      <c r="O76" s="3">
        <v>78</v>
      </c>
      <c r="P76" s="3">
        <v>61</v>
      </c>
      <c r="Q76" s="117">
        <v>94</v>
      </c>
      <c r="R76" s="117">
        <v>44</v>
      </c>
      <c r="S76" s="3">
        <v>276</v>
      </c>
      <c r="U76" s="117">
        <v>18</v>
      </c>
      <c r="V76" s="117">
        <v>-7</v>
      </c>
      <c r="W76" s="117">
        <v>31</v>
      </c>
      <c r="X76" s="117">
        <v>8</v>
      </c>
      <c r="Y76" s="117">
        <v>50</v>
      </c>
      <c r="AA76" s="117">
        <v>3</v>
      </c>
      <c r="AB76" s="153">
        <v>24</v>
      </c>
      <c r="AC76" s="153">
        <v>31</v>
      </c>
      <c r="AD76" s="153">
        <v>19</v>
      </c>
      <c r="AE76" s="153">
        <v>77</v>
      </c>
      <c r="AG76" s="153">
        <v>16.443210921146399</v>
      </c>
      <c r="AH76" s="153"/>
      <c r="AI76" s="153"/>
      <c r="AJ76" s="153"/>
      <c r="AK76" s="153"/>
    </row>
    <row r="77" spans="2:37" ht="12.75" x14ac:dyDescent="0.2">
      <c r="B77" s="2" t="s">
        <v>64</v>
      </c>
      <c r="C77" s="3">
        <v>4</v>
      </c>
      <c r="D77" s="3">
        <v>2</v>
      </c>
      <c r="E77" s="3">
        <v>1</v>
      </c>
      <c r="F77" s="3">
        <v>2</v>
      </c>
      <c r="G77" s="3">
        <v>8</v>
      </c>
      <c r="H77" s="2"/>
      <c r="I77" s="3">
        <v>11</v>
      </c>
      <c r="J77" s="3">
        <v>7</v>
      </c>
      <c r="K77" s="3">
        <v>12</v>
      </c>
      <c r="L77" s="3">
        <v>15</v>
      </c>
      <c r="M77" s="3">
        <v>44</v>
      </c>
      <c r="N77" s="2"/>
      <c r="O77" s="3">
        <v>9</v>
      </c>
      <c r="P77" s="3">
        <v>4</v>
      </c>
      <c r="Q77" s="117">
        <v>3</v>
      </c>
      <c r="R77" s="117">
        <v>12</v>
      </c>
      <c r="S77" s="3">
        <v>27</v>
      </c>
      <c r="U77" s="186">
        <v>15</v>
      </c>
      <c r="V77" s="186">
        <v>15</v>
      </c>
      <c r="W77" s="186">
        <v>5</v>
      </c>
      <c r="X77" s="186">
        <v>6</v>
      </c>
      <c r="Y77" s="186">
        <v>41</v>
      </c>
      <c r="AA77" s="186">
        <v>19</v>
      </c>
      <c r="AB77" s="178">
        <v>3</v>
      </c>
      <c r="AC77" s="178">
        <v>-1.56030340556035</v>
      </c>
      <c r="AD77" s="178">
        <v>-1.5184917179872306</v>
      </c>
      <c r="AE77" s="178">
        <v>18.773770682540295</v>
      </c>
      <c r="AG77" s="178">
        <v>-2.864809109507565</v>
      </c>
      <c r="AH77" s="178"/>
      <c r="AI77" s="178"/>
      <c r="AJ77" s="178"/>
      <c r="AK77" s="178"/>
    </row>
    <row r="78" spans="2:37" ht="12.75" x14ac:dyDescent="0.2">
      <c r="B78" s="2" t="s">
        <v>71</v>
      </c>
      <c r="C78" s="3"/>
      <c r="D78" s="3"/>
      <c r="E78" s="3"/>
      <c r="F78" s="3"/>
      <c r="G78" s="3"/>
      <c r="H78" s="2"/>
      <c r="I78" s="3"/>
      <c r="J78" s="3"/>
      <c r="K78" s="3"/>
      <c r="L78" s="3"/>
      <c r="M78" s="3"/>
      <c r="N78" s="2"/>
      <c r="O78" s="3"/>
      <c r="P78" s="3"/>
      <c r="Q78" s="117">
        <v>1</v>
      </c>
      <c r="R78" s="117">
        <v>1</v>
      </c>
      <c r="S78" s="3">
        <v>2</v>
      </c>
      <c r="U78" s="187"/>
      <c r="V78" s="187"/>
      <c r="W78" s="187"/>
      <c r="X78" s="187"/>
      <c r="Y78" s="187"/>
      <c r="AA78" s="187"/>
      <c r="AB78" s="179"/>
      <c r="AC78" s="179"/>
      <c r="AD78" s="179"/>
      <c r="AE78" s="179"/>
      <c r="AG78" s="179"/>
      <c r="AH78" s="179"/>
      <c r="AI78" s="179"/>
      <c r="AJ78" s="179"/>
      <c r="AK78" s="179"/>
    </row>
    <row r="79" spans="2:37" ht="12.75" x14ac:dyDescent="0.2">
      <c r="B79" s="2" t="s">
        <v>65</v>
      </c>
      <c r="C79" s="3">
        <v>9</v>
      </c>
      <c r="D79" s="3">
        <v>12</v>
      </c>
      <c r="E79" s="3">
        <v>6</v>
      </c>
      <c r="F79" s="3">
        <v>11</v>
      </c>
      <c r="G79" s="3">
        <v>38</v>
      </c>
      <c r="H79" s="2"/>
      <c r="I79" s="3">
        <v>11</v>
      </c>
      <c r="J79" s="3">
        <v>13</v>
      </c>
      <c r="K79" s="3">
        <v>9</v>
      </c>
      <c r="L79" s="3">
        <v>14</v>
      </c>
      <c r="M79" s="3">
        <v>46</v>
      </c>
      <c r="N79" s="2"/>
      <c r="O79" s="3">
        <v>12</v>
      </c>
      <c r="P79" s="3">
        <v>11</v>
      </c>
      <c r="Q79" s="117">
        <v>8</v>
      </c>
      <c r="R79" s="117">
        <v>12</v>
      </c>
      <c r="S79" s="3">
        <v>43</v>
      </c>
      <c r="U79" s="117">
        <v>10</v>
      </c>
      <c r="V79" s="117">
        <v>7</v>
      </c>
      <c r="W79" s="117">
        <v>-3</v>
      </c>
      <c r="X79" s="117">
        <v>3</v>
      </c>
      <c r="Y79" s="117">
        <v>17</v>
      </c>
      <c r="AA79" s="117">
        <v>-1</v>
      </c>
      <c r="AB79" s="159">
        <v>1</v>
      </c>
      <c r="AC79" s="159">
        <v>2</v>
      </c>
      <c r="AD79" s="159">
        <v>5</v>
      </c>
      <c r="AE79" s="159">
        <v>7</v>
      </c>
      <c r="AG79" s="159">
        <v>2.9724497082858981</v>
      </c>
      <c r="AH79" s="159"/>
      <c r="AI79" s="159"/>
      <c r="AJ79" s="159"/>
      <c r="AK79" s="159"/>
    </row>
    <row r="80" spans="2:37" ht="12.75" x14ac:dyDescent="0.2">
      <c r="B80" s="4" t="s">
        <v>66</v>
      </c>
      <c r="C80" s="8">
        <v>53</v>
      </c>
      <c r="D80" s="8">
        <v>70</v>
      </c>
      <c r="E80" s="8">
        <v>105</v>
      </c>
      <c r="F80" s="8">
        <v>119</v>
      </c>
      <c r="G80" s="8">
        <v>346</v>
      </c>
      <c r="H80" s="2"/>
      <c r="I80" s="8">
        <v>74</v>
      </c>
      <c r="J80" s="8">
        <v>101</v>
      </c>
      <c r="K80" s="8">
        <v>110</v>
      </c>
      <c r="L80" s="8">
        <v>116</v>
      </c>
      <c r="M80" s="8">
        <v>401</v>
      </c>
      <c r="N80" s="2"/>
      <c r="O80" s="8">
        <v>99</v>
      </c>
      <c r="P80" s="8">
        <v>76</v>
      </c>
      <c r="Q80" s="123">
        <v>105</v>
      </c>
      <c r="R80" s="130">
        <v>68</v>
      </c>
      <c r="S80" s="8">
        <v>348</v>
      </c>
      <c r="U80" s="123">
        <f>SUM(U76:U79)</f>
        <v>43</v>
      </c>
      <c r="V80" s="123">
        <f>SUM(V76:V79)</f>
        <v>15</v>
      </c>
      <c r="W80" s="123">
        <f>SUM(W76:W79)</f>
        <v>33</v>
      </c>
      <c r="X80" s="123">
        <f>SUM(X76:X79)</f>
        <v>17</v>
      </c>
      <c r="Y80" s="123">
        <v>108</v>
      </c>
      <c r="AA80" s="123">
        <v>21</v>
      </c>
      <c r="AB80" s="158">
        <v>28</v>
      </c>
      <c r="AC80" s="158">
        <v>32</v>
      </c>
      <c r="AD80" s="158">
        <v>23</v>
      </c>
      <c r="AE80" s="158">
        <v>104</v>
      </c>
      <c r="AG80" s="158">
        <v>16.550851519924731</v>
      </c>
      <c r="AH80" s="158"/>
      <c r="AI80" s="158"/>
      <c r="AJ80" s="158"/>
      <c r="AK80" s="158"/>
    </row>
    <row r="81" spans="2:37" s="131" customFormat="1" ht="12.75" x14ac:dyDescent="0.2">
      <c r="B81" s="39" t="s">
        <v>72</v>
      </c>
      <c r="C81" s="39"/>
      <c r="D81" s="39"/>
      <c r="E81" s="39"/>
      <c r="F81" s="39"/>
      <c r="G81" s="39"/>
      <c r="H81" s="39"/>
      <c r="I81" s="39"/>
      <c r="J81" s="39"/>
      <c r="K81" s="39"/>
      <c r="L81" s="39"/>
      <c r="M81" s="39"/>
      <c r="N81" s="39"/>
      <c r="O81" s="39"/>
      <c r="P81" s="39"/>
      <c r="Q81" s="131">
        <f>SUM(Q77:Q78)</f>
        <v>4</v>
      </c>
      <c r="R81" s="131">
        <f>SUM(R77:R78)</f>
        <v>13</v>
      </c>
      <c r="S81" s="39">
        <v>29</v>
      </c>
      <c r="T81" s="18"/>
      <c r="Z81" s="18"/>
      <c r="AF81" s="18"/>
    </row>
    <row r="82" spans="2:37" ht="6" customHeight="1" x14ac:dyDescent="0.2">
      <c r="B82" s="2"/>
      <c r="C82" s="2"/>
      <c r="D82" s="2"/>
      <c r="E82" s="2"/>
      <c r="F82" s="2"/>
      <c r="G82" s="2"/>
      <c r="H82" s="2"/>
      <c r="I82" s="2"/>
      <c r="J82" s="2"/>
      <c r="K82" s="2"/>
      <c r="L82" s="2"/>
      <c r="M82" s="2"/>
      <c r="N82" s="2"/>
      <c r="O82" s="2"/>
      <c r="P82" s="2"/>
      <c r="S82" s="2"/>
    </row>
    <row r="83" spans="2:37" ht="12.75" x14ac:dyDescent="0.2">
      <c r="B83" s="6" t="s">
        <v>80</v>
      </c>
      <c r="C83" s="7"/>
      <c r="D83" s="7"/>
      <c r="E83" s="7"/>
      <c r="F83" s="7"/>
      <c r="G83" s="2"/>
      <c r="H83" s="2"/>
      <c r="I83" s="7"/>
      <c r="J83" s="7"/>
      <c r="K83" s="7"/>
      <c r="L83" s="7"/>
      <c r="M83" s="2"/>
      <c r="N83" s="2"/>
      <c r="O83" s="2"/>
      <c r="P83" s="2"/>
      <c r="S83" s="2"/>
    </row>
    <row r="84" spans="2:37" ht="12.75" x14ac:dyDescent="0.2">
      <c r="B84" s="2" t="s">
        <v>63</v>
      </c>
      <c r="C84" s="10">
        <v>5.5E-2</v>
      </c>
      <c r="D84" s="10">
        <v>7.5999999999999998E-2</v>
      </c>
      <c r="E84" s="10">
        <v>0.11899999999999999</v>
      </c>
      <c r="F84" s="10">
        <v>0.115</v>
      </c>
      <c r="G84" s="10">
        <v>9.4E-2</v>
      </c>
      <c r="H84" s="2"/>
      <c r="I84" s="10">
        <v>7.0000000000000007E-2</v>
      </c>
      <c r="J84" s="10">
        <v>9.1999999999999998E-2</v>
      </c>
      <c r="K84" s="10">
        <v>0.10100000000000001</v>
      </c>
      <c r="L84" s="10">
        <v>9.0999999999999998E-2</v>
      </c>
      <c r="M84" s="10">
        <v>8.8999999999999996E-2</v>
      </c>
      <c r="N84" s="2"/>
      <c r="O84" s="10">
        <v>8.8999999999999996E-2</v>
      </c>
      <c r="P84" s="10">
        <v>6.8000000000000005E-2</v>
      </c>
      <c r="Q84" s="119">
        <v>0.106</v>
      </c>
      <c r="R84" s="119">
        <v>5.6000000000000001E-2</v>
      </c>
      <c r="S84" s="10">
        <v>0.08</v>
      </c>
      <c r="U84" s="117" t="s">
        <v>81</v>
      </c>
      <c r="V84" s="141">
        <v>-1.7000000000000001E-2</v>
      </c>
      <c r="W84" s="141">
        <v>7.3999999999999996E-2</v>
      </c>
      <c r="X84" s="141">
        <v>2.1000000000000001E-2</v>
      </c>
      <c r="Y84" s="141">
        <v>0.03</v>
      </c>
      <c r="AA84" s="141">
        <v>0.01</v>
      </c>
      <c r="AB84" s="141">
        <v>5.0999999999999997E-2</v>
      </c>
      <c r="AC84" s="141">
        <v>6.5000000000000002E-2</v>
      </c>
      <c r="AD84" s="141">
        <v>0.04</v>
      </c>
      <c r="AE84" s="141">
        <v>4.3999999999999997E-2</v>
      </c>
      <c r="AG84" s="141">
        <v>3.4018894078316701E-2</v>
      </c>
      <c r="AH84" s="141"/>
      <c r="AI84" s="141"/>
      <c r="AJ84" s="141"/>
      <c r="AK84" s="141"/>
    </row>
    <row r="85" spans="2:37" ht="12.75" x14ac:dyDescent="0.2">
      <c r="B85" s="2" t="s">
        <v>64</v>
      </c>
      <c r="C85" s="10">
        <v>8.5999999999999993E-2</v>
      </c>
      <c r="D85" s="10">
        <v>5.7000000000000002E-2</v>
      </c>
      <c r="E85" s="10">
        <v>5.5E-2</v>
      </c>
      <c r="F85" s="10">
        <v>9.5000000000000001E-2</v>
      </c>
      <c r="G85" s="10">
        <v>7.1999999999999995E-2</v>
      </c>
      <c r="H85" s="2"/>
      <c r="I85" s="10">
        <v>8.1000000000000003E-2</v>
      </c>
      <c r="J85" s="10">
        <v>6.2E-2</v>
      </c>
      <c r="K85" s="10">
        <v>9.6000000000000002E-2</v>
      </c>
      <c r="L85" s="10">
        <v>0.10299999999999999</v>
      </c>
      <c r="M85" s="10">
        <v>8.6999999999999994E-2</v>
      </c>
      <c r="N85" s="2"/>
      <c r="O85" s="10">
        <v>4.3999999999999997E-2</v>
      </c>
      <c r="P85" s="10">
        <v>3.5999999999999997E-2</v>
      </c>
      <c r="Q85" s="119">
        <v>2.8000000000000001E-2</v>
      </c>
      <c r="R85" s="119">
        <v>0.14599999999999999</v>
      </c>
      <c r="S85" s="10">
        <v>5.5E-2</v>
      </c>
      <c r="U85" s="182">
        <v>0.13</v>
      </c>
      <c r="V85" s="182">
        <v>0.11700000000000001</v>
      </c>
      <c r="W85" s="182">
        <v>5.0999999999999997E-2</v>
      </c>
      <c r="X85" s="182">
        <v>6.0999999999999999E-2</v>
      </c>
      <c r="Y85" s="182">
        <v>9.4E-2</v>
      </c>
      <c r="AA85" s="182">
        <v>0.184</v>
      </c>
      <c r="AB85" s="182">
        <v>3.5999999999999997E-2</v>
      </c>
      <c r="AC85" s="182">
        <v>-0.02</v>
      </c>
      <c r="AD85" s="182">
        <v>-1.0999999999999999E-2</v>
      </c>
      <c r="AE85" s="182">
        <v>4.7E-2</v>
      </c>
      <c r="AG85" s="182">
        <v>-2.2145487844928941E-2</v>
      </c>
      <c r="AH85" s="182"/>
      <c r="AI85" s="182"/>
      <c r="AJ85" s="182"/>
      <c r="AK85" s="182"/>
    </row>
    <row r="86" spans="2:37" ht="12.75" x14ac:dyDescent="0.2">
      <c r="B86" s="2" t="s">
        <v>71</v>
      </c>
      <c r="C86" s="10"/>
      <c r="D86" s="10"/>
      <c r="E86" s="10"/>
      <c r="F86" s="10"/>
      <c r="G86" s="10"/>
      <c r="H86" s="2"/>
      <c r="I86" s="10"/>
      <c r="J86" s="10"/>
      <c r="K86" s="10"/>
      <c r="L86" s="10"/>
      <c r="M86" s="10"/>
      <c r="N86" s="2"/>
      <c r="O86" s="10"/>
      <c r="P86" s="10"/>
      <c r="Q86" s="119">
        <v>0.04</v>
      </c>
      <c r="R86" s="119">
        <v>3.7999999999999999E-2</v>
      </c>
      <c r="S86" s="10">
        <v>3.9E-2</v>
      </c>
      <c r="U86" s="183"/>
      <c r="V86" s="183"/>
      <c r="W86" s="183"/>
      <c r="X86" s="183"/>
      <c r="Y86" s="183"/>
      <c r="AA86" s="183"/>
      <c r="AB86" s="183"/>
      <c r="AC86" s="183"/>
      <c r="AD86" s="183"/>
      <c r="AE86" s="183"/>
      <c r="AG86" s="183"/>
      <c r="AH86" s="183"/>
      <c r="AI86" s="183"/>
      <c r="AJ86" s="183"/>
      <c r="AK86" s="183"/>
    </row>
    <row r="87" spans="2:37" ht="12.75" x14ac:dyDescent="0.2">
      <c r="B87" s="2" t="s">
        <v>65</v>
      </c>
      <c r="C87" s="10">
        <v>0.11899999999999999</v>
      </c>
      <c r="D87" s="10">
        <v>0.17499999999999999</v>
      </c>
      <c r="E87" s="10">
        <v>0.105</v>
      </c>
      <c r="F87" s="10">
        <v>0.152</v>
      </c>
      <c r="G87" s="10">
        <v>0.13900000000000001</v>
      </c>
      <c r="H87" s="2"/>
      <c r="I87" s="10">
        <v>0.154</v>
      </c>
      <c r="J87" s="10">
        <v>0.153</v>
      </c>
      <c r="K87" s="10">
        <v>0.129</v>
      </c>
      <c r="L87" s="10">
        <v>0.14599999999999999</v>
      </c>
      <c r="M87" s="10">
        <v>0.14499999999999999</v>
      </c>
      <c r="N87" s="2"/>
      <c r="O87" s="10">
        <v>0.14199999999999999</v>
      </c>
      <c r="P87" s="10">
        <v>0.12</v>
      </c>
      <c r="Q87" s="119">
        <v>0.1</v>
      </c>
      <c r="R87" s="119">
        <v>0.13</v>
      </c>
      <c r="S87" s="10">
        <v>0.124</v>
      </c>
      <c r="U87" s="119">
        <v>0.10100000000000001</v>
      </c>
      <c r="V87" s="119">
        <v>8.7999999999999995E-2</v>
      </c>
      <c r="W87" s="119">
        <v>-6.0999999999999999E-2</v>
      </c>
      <c r="X87" s="119">
        <v>6.8000000000000005E-2</v>
      </c>
      <c r="Y87" s="119">
        <v>6.2E-2</v>
      </c>
      <c r="AA87" s="119">
        <v>-3.5999999999999997E-2</v>
      </c>
      <c r="AB87" s="155">
        <v>2.5000000000000001E-2</v>
      </c>
      <c r="AC87" s="155">
        <v>8.6999999999999994E-2</v>
      </c>
      <c r="AD87" s="155">
        <v>0.154</v>
      </c>
      <c r="AE87" s="155">
        <v>6.3E-2</v>
      </c>
      <c r="AG87" s="119">
        <v>0.13442523542682142</v>
      </c>
      <c r="AH87" s="155"/>
      <c r="AI87" s="155"/>
      <c r="AJ87" s="155"/>
      <c r="AK87" s="155"/>
    </row>
    <row r="88" spans="2:37" ht="12.75" x14ac:dyDescent="0.2">
      <c r="B88" s="4" t="s">
        <v>66</v>
      </c>
      <c r="C88" s="11">
        <v>6.3E-2</v>
      </c>
      <c r="D88" s="11">
        <v>8.3000000000000004E-2</v>
      </c>
      <c r="E88" s="11">
        <v>0.11700000000000001</v>
      </c>
      <c r="F88" s="11">
        <v>0.11700000000000001</v>
      </c>
      <c r="G88" s="11">
        <v>9.6000000000000002E-2</v>
      </c>
      <c r="H88" s="2"/>
      <c r="I88" s="11">
        <v>7.6999999999999999E-2</v>
      </c>
      <c r="J88" s="11">
        <v>9.2999999999999999E-2</v>
      </c>
      <c r="K88" s="11">
        <v>0.10199999999999999</v>
      </c>
      <c r="L88" s="11">
        <v>9.7000000000000003E-2</v>
      </c>
      <c r="M88" s="11">
        <v>9.2999999999999999E-2</v>
      </c>
      <c r="N88" s="2"/>
      <c r="O88" s="11">
        <v>8.5000000000000006E-2</v>
      </c>
      <c r="P88" s="11">
        <v>6.9000000000000006E-2</v>
      </c>
      <c r="Q88" s="120">
        <v>9.7000000000000003E-2</v>
      </c>
      <c r="R88" s="120">
        <v>7.0000000000000007E-2</v>
      </c>
      <c r="S88" s="11">
        <v>0.08</v>
      </c>
      <c r="U88" s="120">
        <v>6.4000000000000001E-2</v>
      </c>
      <c r="V88" s="120">
        <v>2.4E-2</v>
      </c>
      <c r="W88" s="120">
        <v>5.8000000000000003E-2</v>
      </c>
      <c r="X88" s="120">
        <v>3.2000000000000001E-2</v>
      </c>
      <c r="Y88" s="120">
        <v>4.4999999999999998E-2</v>
      </c>
      <c r="AA88" s="120">
        <v>4.3999999999999997E-2</v>
      </c>
      <c r="AB88" s="149">
        <v>4.7E-2</v>
      </c>
      <c r="AC88" s="149">
        <v>5.5E-2</v>
      </c>
      <c r="AD88" s="149">
        <v>3.5000000000000003E-2</v>
      </c>
      <c r="AE88" s="149">
        <v>4.4999999999999998E-2</v>
      </c>
      <c r="AG88" s="120">
        <v>2.6071286442972987E-2</v>
      </c>
      <c r="AH88" s="149"/>
      <c r="AI88" s="149"/>
      <c r="AJ88" s="149"/>
      <c r="AK88" s="149"/>
    </row>
    <row r="89" spans="2:37" s="131" customFormat="1" ht="12.75" x14ac:dyDescent="0.2">
      <c r="B89" s="39" t="s">
        <v>72</v>
      </c>
      <c r="C89" s="39"/>
      <c r="D89" s="39"/>
      <c r="E89" s="39"/>
      <c r="F89" s="39"/>
      <c r="G89" s="39"/>
      <c r="H89" s="39"/>
      <c r="I89" s="39"/>
      <c r="J89" s="39"/>
      <c r="K89" s="39"/>
      <c r="L89" s="39"/>
      <c r="M89" s="39"/>
      <c r="N89" s="39"/>
      <c r="O89" s="39"/>
      <c r="P89" s="39"/>
      <c r="Q89" s="134">
        <v>0.03</v>
      </c>
      <c r="R89" s="134">
        <v>0.122</v>
      </c>
      <c r="S89" s="140">
        <v>5.3999999999999999E-2</v>
      </c>
      <c r="T89" s="18"/>
      <c r="U89" s="134"/>
      <c r="V89" s="134"/>
      <c r="W89" s="134"/>
      <c r="X89" s="134"/>
      <c r="Y89" s="134"/>
      <c r="Z89" s="18"/>
      <c r="AA89" s="134"/>
      <c r="AB89" s="134"/>
      <c r="AC89" s="134"/>
      <c r="AF89" s="18"/>
      <c r="AG89" s="134"/>
      <c r="AH89" s="134"/>
      <c r="AI89" s="134"/>
    </row>
    <row r="90" spans="2:37" ht="6" customHeight="1" x14ac:dyDescent="0.2">
      <c r="B90" s="6"/>
      <c r="C90" s="9"/>
      <c r="D90" s="9"/>
      <c r="E90" s="9"/>
      <c r="F90" s="9"/>
      <c r="G90" s="2"/>
      <c r="H90" s="2"/>
      <c r="I90" s="9"/>
      <c r="J90" s="9"/>
      <c r="K90" s="9"/>
      <c r="L90" s="9"/>
      <c r="M90" s="2"/>
      <c r="N90" s="2"/>
      <c r="O90" s="2"/>
      <c r="P90" s="2"/>
      <c r="S90" s="2"/>
    </row>
    <row r="91" spans="2:37" ht="12.75" x14ac:dyDescent="0.2">
      <c r="B91" s="6" t="s">
        <v>82</v>
      </c>
      <c r="C91" s="7"/>
      <c r="D91" s="7"/>
      <c r="E91" s="7"/>
      <c r="F91" s="7"/>
      <c r="G91" s="2"/>
      <c r="H91" s="2"/>
      <c r="I91" s="7"/>
      <c r="J91" s="7"/>
      <c r="K91" s="7"/>
      <c r="L91" s="7"/>
      <c r="M91" s="2"/>
      <c r="N91" s="2"/>
      <c r="O91" s="2"/>
      <c r="P91" s="2"/>
      <c r="S91" s="2"/>
      <c r="AG91" s="153"/>
    </row>
    <row r="92" spans="2:37" ht="12.75" x14ac:dyDescent="0.2">
      <c r="B92" s="2" t="s">
        <v>63</v>
      </c>
      <c r="C92" s="3">
        <v>40</v>
      </c>
      <c r="D92" s="3">
        <v>41</v>
      </c>
      <c r="E92" s="3">
        <v>96</v>
      </c>
      <c r="F92" s="3">
        <v>47</v>
      </c>
      <c r="G92" s="3">
        <v>224</v>
      </c>
      <c r="H92" s="2"/>
      <c r="I92" s="3">
        <v>53</v>
      </c>
      <c r="J92" s="3">
        <v>82</v>
      </c>
      <c r="K92" s="3">
        <v>89</v>
      </c>
      <c r="L92" s="3">
        <v>87</v>
      </c>
      <c r="M92" s="3">
        <v>311</v>
      </c>
      <c r="N92" s="2"/>
      <c r="O92" s="3">
        <v>78</v>
      </c>
      <c r="P92" s="3">
        <v>60</v>
      </c>
      <c r="Q92" s="3">
        <v>82</v>
      </c>
      <c r="R92" s="3">
        <v>33</v>
      </c>
      <c r="S92" s="3">
        <v>253</v>
      </c>
      <c r="U92" s="117">
        <v>17</v>
      </c>
      <c r="V92" s="117">
        <v>-6</v>
      </c>
      <c r="W92" s="117">
        <v>32</v>
      </c>
      <c r="X92" s="117">
        <v>9</v>
      </c>
      <c r="Y92" s="117">
        <v>52</v>
      </c>
      <c r="AA92" s="117">
        <v>3</v>
      </c>
      <c r="AB92" s="153">
        <v>24</v>
      </c>
      <c r="AC92" s="153">
        <v>31</v>
      </c>
      <c r="AD92" s="153">
        <v>19</v>
      </c>
      <c r="AE92" s="153">
        <v>77</v>
      </c>
      <c r="AG92" s="153">
        <v>16.443210921146399</v>
      </c>
      <c r="AH92" s="153"/>
      <c r="AI92" s="153"/>
      <c r="AJ92" s="153"/>
      <c r="AK92" s="153"/>
    </row>
    <row r="93" spans="2:37" ht="12.75" x14ac:dyDescent="0.2">
      <c r="B93" s="2" t="s">
        <v>64</v>
      </c>
      <c r="C93" s="3">
        <v>4</v>
      </c>
      <c r="D93" s="3">
        <v>2</v>
      </c>
      <c r="E93" s="3">
        <v>1</v>
      </c>
      <c r="F93" s="3">
        <v>2</v>
      </c>
      <c r="G93" s="3">
        <v>8</v>
      </c>
      <c r="H93" s="2"/>
      <c r="I93" s="3">
        <v>11</v>
      </c>
      <c r="J93" s="3">
        <v>7</v>
      </c>
      <c r="K93" s="3">
        <v>12</v>
      </c>
      <c r="L93" s="3">
        <v>15</v>
      </c>
      <c r="M93" s="3">
        <v>44</v>
      </c>
      <c r="N93" s="2"/>
      <c r="O93" s="3">
        <v>9</v>
      </c>
      <c r="P93" s="3">
        <v>4</v>
      </c>
      <c r="Q93" s="3">
        <v>2</v>
      </c>
      <c r="R93" s="3">
        <v>9</v>
      </c>
      <c r="S93" s="3">
        <v>25</v>
      </c>
      <c r="U93" s="186">
        <v>15</v>
      </c>
      <c r="V93" s="186">
        <v>15</v>
      </c>
      <c r="W93" s="186">
        <v>5</v>
      </c>
      <c r="X93" s="186">
        <v>6</v>
      </c>
      <c r="Y93" s="186">
        <v>41</v>
      </c>
      <c r="AA93" s="186">
        <v>19</v>
      </c>
      <c r="AB93" s="178">
        <v>3</v>
      </c>
      <c r="AC93" s="178">
        <v>-1.56030340556035</v>
      </c>
      <c r="AD93" s="178">
        <v>-1.5184917179872306</v>
      </c>
      <c r="AE93" s="178">
        <v>18.773770682540295</v>
      </c>
      <c r="AG93" s="178">
        <v>-2.864809109507565</v>
      </c>
      <c r="AH93" s="178"/>
      <c r="AI93" s="178"/>
      <c r="AJ93" s="178"/>
      <c r="AK93" s="178"/>
    </row>
    <row r="94" spans="2:37" ht="12.75" x14ac:dyDescent="0.2">
      <c r="B94" s="2" t="s">
        <v>71</v>
      </c>
      <c r="C94" s="3">
        <v>0</v>
      </c>
      <c r="D94" s="3">
        <v>0</v>
      </c>
      <c r="E94" s="3">
        <v>0</v>
      </c>
      <c r="F94" s="3">
        <v>0</v>
      </c>
      <c r="G94" s="3">
        <v>0</v>
      </c>
      <c r="H94" s="2"/>
      <c r="I94" s="3">
        <v>0</v>
      </c>
      <c r="J94" s="3">
        <v>0</v>
      </c>
      <c r="K94" s="3">
        <v>0</v>
      </c>
      <c r="L94" s="3">
        <v>0</v>
      </c>
      <c r="M94" s="3">
        <v>0</v>
      </c>
      <c r="N94" s="2"/>
      <c r="O94" s="3">
        <v>0</v>
      </c>
      <c r="P94" s="3">
        <v>0</v>
      </c>
      <c r="Q94" s="3">
        <v>0</v>
      </c>
      <c r="R94" s="121">
        <v>0</v>
      </c>
      <c r="S94" s="121">
        <v>-1</v>
      </c>
      <c r="U94" s="187"/>
      <c r="V94" s="187"/>
      <c r="W94" s="187"/>
      <c r="X94" s="187"/>
      <c r="Y94" s="187"/>
      <c r="AA94" s="187"/>
      <c r="AB94" s="179"/>
      <c r="AC94" s="179"/>
      <c r="AD94" s="179"/>
      <c r="AE94" s="179"/>
      <c r="AG94" s="179"/>
      <c r="AH94" s="179"/>
      <c r="AI94" s="179"/>
      <c r="AJ94" s="179"/>
      <c r="AK94" s="179"/>
    </row>
    <row r="95" spans="2:37" ht="12.75" x14ac:dyDescent="0.2">
      <c r="B95" s="2" t="s">
        <v>65</v>
      </c>
      <c r="C95" s="3">
        <v>9</v>
      </c>
      <c r="D95" s="3">
        <v>12</v>
      </c>
      <c r="E95" s="3">
        <v>3</v>
      </c>
      <c r="F95" s="3">
        <v>11</v>
      </c>
      <c r="G95" s="3">
        <v>35</v>
      </c>
      <c r="H95" s="2"/>
      <c r="I95" s="3">
        <v>11</v>
      </c>
      <c r="J95" s="3">
        <v>13</v>
      </c>
      <c r="K95" s="3">
        <v>9</v>
      </c>
      <c r="L95" s="3">
        <v>14</v>
      </c>
      <c r="M95" s="3">
        <v>46</v>
      </c>
      <c r="N95" s="2"/>
      <c r="O95" s="3">
        <v>12</v>
      </c>
      <c r="P95" s="3">
        <v>11</v>
      </c>
      <c r="Q95" s="117">
        <v>8</v>
      </c>
      <c r="R95" s="121">
        <v>12</v>
      </c>
      <c r="S95" s="121">
        <v>43</v>
      </c>
      <c r="U95" s="117">
        <v>8</v>
      </c>
      <c r="V95" s="117">
        <v>7</v>
      </c>
      <c r="W95" s="117">
        <v>-3</v>
      </c>
      <c r="X95" s="117">
        <v>3</v>
      </c>
      <c r="Y95" s="117">
        <v>15</v>
      </c>
      <c r="AA95" s="117">
        <v>-1</v>
      </c>
      <c r="AB95" s="153">
        <v>1</v>
      </c>
      <c r="AC95" s="153">
        <v>2</v>
      </c>
      <c r="AD95" s="153">
        <v>5</v>
      </c>
      <c r="AE95" s="153">
        <v>7</v>
      </c>
      <c r="AG95" s="153">
        <v>2.9724497082858981</v>
      </c>
      <c r="AH95" s="153"/>
      <c r="AI95" s="153"/>
      <c r="AJ95" s="153"/>
      <c r="AK95" s="153"/>
    </row>
    <row r="96" spans="2:37" ht="12.75" x14ac:dyDescent="0.2">
      <c r="B96" s="2" t="s">
        <v>83</v>
      </c>
      <c r="C96" s="3"/>
      <c r="D96" s="3"/>
      <c r="E96" s="3"/>
      <c r="F96" s="3"/>
      <c r="G96" s="3"/>
      <c r="H96" s="2"/>
      <c r="I96" s="3"/>
      <c r="J96" s="3"/>
      <c r="K96" s="3"/>
      <c r="L96" s="3"/>
      <c r="M96" s="3"/>
      <c r="N96" s="2"/>
      <c r="O96" s="3"/>
      <c r="P96" s="3"/>
      <c r="Q96" s="117"/>
      <c r="R96" s="121">
        <v>-3</v>
      </c>
      <c r="S96" s="121">
        <v>-3</v>
      </c>
      <c r="U96" s="117"/>
      <c r="V96" s="117"/>
      <c r="W96" s="117"/>
      <c r="X96" s="117"/>
      <c r="Y96" s="117"/>
      <c r="AA96" s="117"/>
      <c r="AB96" s="159"/>
      <c r="AC96" s="159"/>
      <c r="AD96" s="159"/>
      <c r="AE96" s="159"/>
      <c r="AG96" s="159"/>
      <c r="AH96" s="159"/>
      <c r="AI96" s="159"/>
      <c r="AJ96" s="159"/>
      <c r="AK96" s="159"/>
    </row>
    <row r="97" spans="2:37" ht="12.75" x14ac:dyDescent="0.2">
      <c r="B97" s="4" t="s">
        <v>66</v>
      </c>
      <c r="C97" s="8">
        <v>53</v>
      </c>
      <c r="D97" s="8">
        <v>55</v>
      </c>
      <c r="E97" s="8">
        <v>100</v>
      </c>
      <c r="F97" s="8">
        <v>59</v>
      </c>
      <c r="G97" s="8">
        <v>268</v>
      </c>
      <c r="H97" s="8"/>
      <c r="I97" s="8">
        <v>74</v>
      </c>
      <c r="J97" s="8">
        <v>101</v>
      </c>
      <c r="K97" s="8">
        <v>110</v>
      </c>
      <c r="L97" s="8">
        <v>116</v>
      </c>
      <c r="M97" s="8">
        <v>401</v>
      </c>
      <c r="N97" s="2"/>
      <c r="O97" s="8">
        <v>99</v>
      </c>
      <c r="P97" s="8">
        <v>75</v>
      </c>
      <c r="Q97" s="8">
        <v>91</v>
      </c>
      <c r="R97" s="8">
        <v>50</v>
      </c>
      <c r="S97" s="8">
        <v>316</v>
      </c>
      <c r="U97" s="123">
        <v>40</v>
      </c>
      <c r="V97" s="123">
        <v>16</v>
      </c>
      <c r="W97" s="123">
        <v>34</v>
      </c>
      <c r="X97" s="123">
        <v>18</v>
      </c>
      <c r="Y97" s="123">
        <v>108</v>
      </c>
      <c r="AA97" s="123">
        <v>21</v>
      </c>
      <c r="AB97" s="158">
        <v>28</v>
      </c>
      <c r="AC97" s="158">
        <v>32</v>
      </c>
      <c r="AD97" s="158">
        <v>23</v>
      </c>
      <c r="AE97" s="158">
        <v>103.60705141121312</v>
      </c>
      <c r="AG97" s="158">
        <v>16.550851519924731</v>
      </c>
      <c r="AH97" s="158"/>
      <c r="AI97" s="158"/>
      <c r="AJ97" s="158"/>
      <c r="AK97" s="158"/>
    </row>
    <row r="98" spans="2:37" s="131" customFormat="1" ht="12.75" x14ac:dyDescent="0.2">
      <c r="B98" s="39" t="s">
        <v>72</v>
      </c>
      <c r="C98" s="39"/>
      <c r="D98" s="39"/>
      <c r="E98" s="39"/>
      <c r="F98" s="39"/>
      <c r="G98" s="39"/>
      <c r="H98" s="39"/>
      <c r="I98" s="39"/>
      <c r="J98" s="39"/>
      <c r="K98" s="39"/>
      <c r="L98" s="39"/>
      <c r="M98" s="39"/>
      <c r="N98" s="39"/>
      <c r="O98" s="39"/>
      <c r="P98" s="39"/>
      <c r="S98" s="39"/>
      <c r="T98" s="18"/>
      <c r="Z98" s="18"/>
      <c r="AF98" s="18"/>
    </row>
    <row r="99" spans="2:37" ht="6" customHeight="1" x14ac:dyDescent="0.2">
      <c r="B99" s="2"/>
      <c r="C99" s="2"/>
      <c r="D99" s="2"/>
      <c r="E99" s="2"/>
      <c r="F99" s="2"/>
      <c r="G99" s="2"/>
      <c r="H99" s="2"/>
      <c r="I99" s="2"/>
      <c r="J99" s="2"/>
      <c r="K99" s="2"/>
      <c r="L99" s="2"/>
      <c r="M99" s="2"/>
      <c r="N99" s="2"/>
      <c r="O99" s="2"/>
      <c r="P99" s="2"/>
      <c r="S99" s="2"/>
    </row>
    <row r="100" spans="2:37" ht="12.75" x14ac:dyDescent="0.2">
      <c r="B100" s="6" t="s">
        <v>84</v>
      </c>
      <c r="C100" s="7"/>
      <c r="D100" s="7"/>
      <c r="E100" s="7"/>
      <c r="F100" s="7"/>
      <c r="G100" s="2"/>
      <c r="H100" s="2"/>
      <c r="I100" s="7"/>
      <c r="J100" s="7"/>
      <c r="K100" s="7"/>
      <c r="L100" s="7"/>
      <c r="M100" s="2"/>
      <c r="N100" s="2"/>
      <c r="O100" s="7"/>
      <c r="P100" s="2"/>
      <c r="S100" s="2"/>
    </row>
    <row r="101" spans="2:37" ht="12.75" x14ac:dyDescent="0.2">
      <c r="B101" s="2" t="s">
        <v>63</v>
      </c>
      <c r="C101" s="10">
        <v>5.5E-2</v>
      </c>
      <c r="D101" s="10">
        <v>5.5E-2</v>
      </c>
      <c r="E101" s="10">
        <v>0.11700000000000001</v>
      </c>
      <c r="F101" s="10">
        <v>5.0999999999999997E-2</v>
      </c>
      <c r="G101" s="10">
        <v>7.0000000000000007E-2</v>
      </c>
      <c r="H101" s="2"/>
      <c r="I101" s="10">
        <v>7.0000000000000007E-2</v>
      </c>
      <c r="J101" s="10">
        <v>9.1999999999999998E-2</v>
      </c>
      <c r="K101" s="10">
        <v>0.10100000000000001</v>
      </c>
      <c r="L101" s="10">
        <v>9.0999999999999998E-2</v>
      </c>
      <c r="M101" s="10">
        <v>8.8999999999999996E-2</v>
      </c>
      <c r="N101" s="2"/>
      <c r="O101" s="10">
        <v>8.8999999999999996E-2</v>
      </c>
      <c r="P101" s="10">
        <v>6.7000000000000004E-2</v>
      </c>
      <c r="Q101" s="119">
        <v>9.1999999999999998E-2</v>
      </c>
      <c r="R101" s="119">
        <v>3.5999999999999997E-2</v>
      </c>
      <c r="S101" s="10">
        <v>7.1999999999999995E-2</v>
      </c>
      <c r="U101" s="119">
        <v>3.7999999999999999E-2</v>
      </c>
      <c r="V101" s="141">
        <v>-1.4999999999999999E-2</v>
      </c>
      <c r="W101" s="141">
        <v>0.74</v>
      </c>
      <c r="X101" s="141">
        <v>2.4E-2</v>
      </c>
      <c r="Y101" s="141">
        <v>3.1E-2</v>
      </c>
      <c r="AA101" s="141">
        <v>0.01</v>
      </c>
      <c r="AB101" s="141">
        <v>5.0999999999999997E-2</v>
      </c>
      <c r="AC101" s="141">
        <v>6.5000000000000002E-2</v>
      </c>
      <c r="AD101" s="141">
        <v>0.04</v>
      </c>
      <c r="AE101" s="141">
        <v>4.3999999999999997E-2</v>
      </c>
      <c r="AG101" s="141">
        <v>3.4018894078316701E-2</v>
      </c>
      <c r="AH101" s="141"/>
      <c r="AI101" s="141"/>
      <c r="AJ101" s="141"/>
      <c r="AK101" s="141"/>
    </row>
    <row r="102" spans="2:37" ht="12.75" x14ac:dyDescent="0.2">
      <c r="B102" s="2" t="s">
        <v>64</v>
      </c>
      <c r="C102" s="10">
        <v>8.5999999999999993E-2</v>
      </c>
      <c r="D102" s="10">
        <v>5.7000000000000002E-2</v>
      </c>
      <c r="E102" s="10">
        <v>5.5E-2</v>
      </c>
      <c r="F102" s="10">
        <v>9.5000000000000001E-2</v>
      </c>
      <c r="G102" s="10">
        <v>7.1999999999999995E-2</v>
      </c>
      <c r="H102" s="2"/>
      <c r="I102" s="10">
        <v>8.1000000000000003E-2</v>
      </c>
      <c r="J102" s="10">
        <v>6.2E-2</v>
      </c>
      <c r="K102" s="10">
        <v>9.6000000000000002E-2</v>
      </c>
      <c r="L102" s="10">
        <v>0.10299999999999999</v>
      </c>
      <c r="M102" s="10">
        <v>8.6999999999999994E-2</v>
      </c>
      <c r="N102" s="2"/>
      <c r="O102" s="10">
        <v>4.3999999999999997E-2</v>
      </c>
      <c r="P102" s="10">
        <v>3.6999999999999998E-2</v>
      </c>
      <c r="Q102" s="119">
        <v>2.5999999999999999E-2</v>
      </c>
      <c r="R102" s="119">
        <v>0.14299999999999999</v>
      </c>
      <c r="S102" s="10">
        <v>5.3999999999999999E-2</v>
      </c>
      <c r="U102" s="182">
        <v>0.13200000000000001</v>
      </c>
      <c r="V102" s="182">
        <v>0.11700000000000001</v>
      </c>
      <c r="W102" s="182">
        <v>5.0999999999999997E-2</v>
      </c>
      <c r="X102" s="182">
        <v>6.0999999999999999E-2</v>
      </c>
      <c r="Y102" s="182">
        <v>9.5000000000000001E-2</v>
      </c>
      <c r="AA102" s="182">
        <v>0.184</v>
      </c>
      <c r="AB102" s="182">
        <v>3.5999999999999997E-2</v>
      </c>
      <c r="AC102" s="182">
        <v>-0.02</v>
      </c>
      <c r="AD102" s="182">
        <v>-1.0999999999999999E-2</v>
      </c>
      <c r="AE102" s="182">
        <v>4.7E-2</v>
      </c>
      <c r="AG102" s="182">
        <v>-2.2145487844928941E-2</v>
      </c>
      <c r="AH102" s="182"/>
      <c r="AI102" s="182"/>
      <c r="AJ102" s="182"/>
      <c r="AK102" s="182"/>
    </row>
    <row r="103" spans="2:37" ht="12.75" x14ac:dyDescent="0.2">
      <c r="B103" s="2" t="s">
        <v>71</v>
      </c>
      <c r="C103" s="10"/>
      <c r="D103" s="10"/>
      <c r="E103" s="10"/>
      <c r="F103" s="10"/>
      <c r="G103" s="10"/>
      <c r="H103" s="2"/>
      <c r="I103" s="10"/>
      <c r="J103" s="10"/>
      <c r="K103" s="10"/>
      <c r="L103" s="10"/>
      <c r="M103" s="10"/>
      <c r="N103" s="2"/>
      <c r="O103" s="10"/>
      <c r="P103" s="10"/>
      <c r="Q103" s="119">
        <v>-2.1999999999999999E-2</v>
      </c>
      <c r="R103" s="119">
        <v>-2E-3</v>
      </c>
      <c r="S103" s="10">
        <v>-1.2E-2</v>
      </c>
      <c r="U103" s="183"/>
      <c r="V103" s="183"/>
      <c r="W103" s="183"/>
      <c r="X103" s="183"/>
      <c r="Y103" s="183"/>
      <c r="AA103" s="183"/>
      <c r="AB103" s="183"/>
      <c r="AC103" s="183"/>
      <c r="AD103" s="183"/>
      <c r="AE103" s="183"/>
      <c r="AG103" s="183"/>
      <c r="AH103" s="183"/>
      <c r="AI103" s="183"/>
      <c r="AJ103" s="183"/>
      <c r="AK103" s="183"/>
    </row>
    <row r="104" spans="2:37" ht="12.75" x14ac:dyDescent="0.2">
      <c r="B104" s="2" t="s">
        <v>65</v>
      </c>
      <c r="C104" s="128">
        <v>0.11899999999999999</v>
      </c>
      <c r="D104" s="128">
        <v>0.17499999999999999</v>
      </c>
      <c r="E104" s="128">
        <v>5.5E-2</v>
      </c>
      <c r="F104" s="128">
        <v>0.152</v>
      </c>
      <c r="G104" s="10">
        <v>0.128</v>
      </c>
      <c r="H104" s="2"/>
      <c r="I104" s="10">
        <v>0.154</v>
      </c>
      <c r="J104" s="10">
        <v>0.153</v>
      </c>
      <c r="K104" s="10">
        <v>0.129</v>
      </c>
      <c r="L104" s="10">
        <v>0.14599999999999999</v>
      </c>
      <c r="M104" s="10">
        <v>0.14499999999999999</v>
      </c>
      <c r="N104" s="2"/>
      <c r="O104" s="10">
        <v>0.14199999999999999</v>
      </c>
      <c r="P104" s="10">
        <v>0.122</v>
      </c>
      <c r="Q104" s="119">
        <v>0.1</v>
      </c>
      <c r="R104" s="119">
        <v>0.13900000000000001</v>
      </c>
      <c r="S104" s="10">
        <v>0.124</v>
      </c>
      <c r="U104" s="119">
        <v>8.1000000000000003E-2</v>
      </c>
      <c r="V104" s="119">
        <v>8.7999999999999995E-2</v>
      </c>
      <c r="W104" s="119">
        <v>-6.0999999999999999E-2</v>
      </c>
      <c r="X104" s="119">
        <v>6.8000000000000005E-2</v>
      </c>
      <c r="Y104" s="119">
        <v>5.5E-2</v>
      </c>
      <c r="AA104" s="119">
        <v>-3.5999999999999997E-2</v>
      </c>
      <c r="AB104" s="155">
        <v>2.5000000000000001E-2</v>
      </c>
      <c r="AC104" s="155">
        <v>8.6999999999999994E-2</v>
      </c>
      <c r="AD104" s="155">
        <v>0.154</v>
      </c>
      <c r="AE104" s="155">
        <v>6.3E-2</v>
      </c>
      <c r="AG104" s="119">
        <v>0.13442523542682142</v>
      </c>
      <c r="AH104" s="155"/>
      <c r="AI104" s="155"/>
      <c r="AJ104" s="155"/>
      <c r="AK104" s="155"/>
    </row>
    <row r="105" spans="2:37" ht="12.75" x14ac:dyDescent="0.2">
      <c r="B105" s="4" t="s">
        <v>66</v>
      </c>
      <c r="C105" s="11">
        <v>6.2E-2</v>
      </c>
      <c r="D105" s="11">
        <v>6.6000000000000003E-2</v>
      </c>
      <c r="E105" s="11">
        <v>0.112</v>
      </c>
      <c r="F105" s="11">
        <v>5.8999999999999997E-2</v>
      </c>
      <c r="G105" s="11">
        <v>7.3999999999999996E-2</v>
      </c>
      <c r="H105" s="2"/>
      <c r="I105" s="11">
        <v>7.6999999999999999E-2</v>
      </c>
      <c r="J105" s="11">
        <v>9.2999999999999999E-2</v>
      </c>
      <c r="K105" s="11">
        <v>0.10199999999999999</v>
      </c>
      <c r="L105" s="11">
        <v>9.7000000000000003E-2</v>
      </c>
      <c r="M105" s="11">
        <v>9.2999999999999999E-2</v>
      </c>
      <c r="N105" s="2"/>
      <c r="O105" s="11">
        <v>7.6999999999999999E-2</v>
      </c>
      <c r="P105" s="11">
        <v>6.9000000000000006E-2</v>
      </c>
      <c r="Q105" s="120">
        <v>8.4000000000000005E-2</v>
      </c>
      <c r="R105" s="120">
        <v>5.0999999999999997E-2</v>
      </c>
      <c r="S105" s="11">
        <v>7.2999999999999995E-2</v>
      </c>
      <c r="U105" s="120">
        <v>6.0999999999999999E-2</v>
      </c>
      <c r="V105" s="120">
        <v>2.5999999999999999E-2</v>
      </c>
      <c r="W105" s="120">
        <v>5.8999999999999997E-2</v>
      </c>
      <c r="X105" s="120">
        <v>3.4000000000000002E-2</v>
      </c>
      <c r="Y105" s="120">
        <v>4.4999999999999998E-2</v>
      </c>
      <c r="AA105" s="120">
        <v>4.3999999999999997E-2</v>
      </c>
      <c r="AB105" s="149">
        <v>4.7E-2</v>
      </c>
      <c r="AC105" s="149">
        <v>5.5E-2</v>
      </c>
      <c r="AD105" s="149">
        <v>3.5000000000000003E-2</v>
      </c>
      <c r="AE105" s="149">
        <v>4.4999999999999998E-2</v>
      </c>
      <c r="AG105" s="120">
        <v>2.6071286442972987E-2</v>
      </c>
      <c r="AH105" s="149"/>
      <c r="AI105" s="149"/>
      <c r="AJ105" s="149"/>
      <c r="AK105" s="149"/>
    </row>
    <row r="106" spans="2:37" s="131" customFormat="1" ht="12.75" x14ac:dyDescent="0.2">
      <c r="B106" s="39" t="s">
        <v>72</v>
      </c>
      <c r="C106" s="39"/>
      <c r="D106" s="39"/>
      <c r="E106" s="39"/>
      <c r="F106" s="39"/>
      <c r="G106" s="39"/>
      <c r="H106" s="39"/>
      <c r="I106" s="39"/>
      <c r="J106" s="39"/>
      <c r="K106" s="39"/>
      <c r="L106" s="39"/>
      <c r="M106" s="39"/>
      <c r="N106" s="39"/>
      <c r="O106" s="39"/>
      <c r="P106" s="39"/>
      <c r="Q106" s="134"/>
      <c r="R106" s="134">
        <v>1.6E-2</v>
      </c>
      <c r="S106" s="134">
        <v>0.111</v>
      </c>
      <c r="T106" s="18"/>
      <c r="U106" s="134"/>
      <c r="V106" s="134"/>
      <c r="W106" s="134"/>
      <c r="X106" s="134"/>
      <c r="Y106" s="134"/>
      <c r="Z106" s="18"/>
      <c r="AA106" s="134"/>
      <c r="AB106" s="134"/>
      <c r="AC106" s="134"/>
      <c r="AF106" s="18"/>
      <c r="AG106" s="134"/>
      <c r="AH106" s="134"/>
      <c r="AI106" s="134"/>
    </row>
    <row r="107" spans="2:37" s="131" customFormat="1" ht="12.75" x14ac:dyDescent="0.2">
      <c r="B107" s="1"/>
      <c r="C107" s="39"/>
      <c r="D107" s="39"/>
      <c r="E107" s="39"/>
      <c r="F107" s="39"/>
      <c r="G107" s="39"/>
      <c r="H107" s="39"/>
      <c r="I107" s="39"/>
      <c r="J107" s="39"/>
      <c r="K107" s="39"/>
      <c r="L107" s="39"/>
      <c r="M107" s="39"/>
      <c r="N107" s="39"/>
      <c r="O107" s="39"/>
      <c r="P107" s="39"/>
      <c r="S107" s="39"/>
      <c r="T107" s="18"/>
      <c r="Z107" s="18"/>
      <c r="AF107" s="18"/>
    </row>
    <row r="108" spans="2:37" ht="12.75" x14ac:dyDescent="0.2">
      <c r="B108" s="1" t="s">
        <v>85</v>
      </c>
      <c r="G108" s="1"/>
      <c r="H108" s="1"/>
    </row>
    <row r="109" spans="2:37" ht="12.75" x14ac:dyDescent="0.2">
      <c r="B109" s="55" t="s">
        <v>223</v>
      </c>
      <c r="C109" s="100"/>
      <c r="D109" s="100"/>
      <c r="E109" s="100"/>
      <c r="F109" s="76"/>
      <c r="G109" s="76"/>
      <c r="H109" s="108"/>
      <c r="I109" s="76"/>
      <c r="J109" s="76"/>
      <c r="K109" s="76"/>
      <c r="L109" s="76"/>
      <c r="M109" s="76"/>
    </row>
    <row r="110" spans="2:37" ht="43.9" customHeight="1" x14ac:dyDescent="0.2">
      <c r="B110" s="177" t="s">
        <v>224</v>
      </c>
      <c r="C110" s="177"/>
      <c r="D110" s="177"/>
      <c r="E110" s="177"/>
      <c r="F110" s="177"/>
      <c r="G110" s="177"/>
      <c r="H110" s="177"/>
      <c r="I110" s="177"/>
      <c r="J110" s="177"/>
      <c r="K110" s="177"/>
      <c r="L110" s="177"/>
      <c r="M110" s="177"/>
    </row>
    <row r="111" spans="2:37" ht="12.75" x14ac:dyDescent="0.2">
      <c r="B111" s="41" t="s">
        <v>59</v>
      </c>
      <c r="G111" s="1"/>
      <c r="H111" s="1"/>
    </row>
    <row r="112" spans="2:37" ht="12.75" hidden="1" x14ac:dyDescent="0.2">
      <c r="G112" s="1"/>
      <c r="H112" s="1"/>
    </row>
    <row r="113" spans="7:8" ht="12.75" hidden="1" x14ac:dyDescent="0.2">
      <c r="G113" s="1"/>
      <c r="H113" s="1"/>
    </row>
    <row r="114" spans="7:8" ht="12.75" hidden="1" x14ac:dyDescent="0.2">
      <c r="G114" s="1"/>
      <c r="H114" s="1"/>
    </row>
    <row r="115" spans="7:8" ht="12.75" x14ac:dyDescent="0.2">
      <c r="G115" s="1"/>
      <c r="H115" s="1"/>
    </row>
    <row r="116" spans="7:8" ht="12.75" x14ac:dyDescent="0.2">
      <c r="G116" s="1"/>
      <c r="H116" s="1"/>
    </row>
    <row r="117" spans="7:8" x14ac:dyDescent="0.25"/>
    <row r="118" spans="7:8" x14ac:dyDescent="0.25"/>
    <row r="119" spans="7:8" x14ac:dyDescent="0.25"/>
    <row r="120" spans="7:8" x14ac:dyDescent="0.25"/>
    <row r="121" spans="7:8" x14ac:dyDescent="0.25"/>
    <row r="122" spans="7:8" x14ac:dyDescent="0.25"/>
    <row r="123" spans="7:8" x14ac:dyDescent="0.25"/>
    <row r="124" spans="7:8" x14ac:dyDescent="0.25"/>
    <row r="125" spans="7:8" x14ac:dyDescent="0.25"/>
    <row r="126" spans="7:8" x14ac:dyDescent="0.25"/>
    <row r="127" spans="7:8" x14ac:dyDescent="0.25"/>
    <row r="128" spans="7:8" x14ac:dyDescent="0.25"/>
    <row r="129" x14ac:dyDescent="0.25"/>
  </sheetData>
  <mergeCells count="136">
    <mergeCell ref="B110:M110"/>
    <mergeCell ref="AG102:AG103"/>
    <mergeCell ref="AH102:AH103"/>
    <mergeCell ref="AI102:AI103"/>
    <mergeCell ref="AJ102:AJ103"/>
    <mergeCell ref="AK102:AK103"/>
    <mergeCell ref="AG93:AG94"/>
    <mergeCell ref="AH93:AH94"/>
    <mergeCell ref="AI93:AI94"/>
    <mergeCell ref="AJ93:AJ94"/>
    <mergeCell ref="AK93:AK94"/>
    <mergeCell ref="U102:U103"/>
    <mergeCell ref="V102:V103"/>
    <mergeCell ref="U93:U94"/>
    <mergeCell ref="V93:V94"/>
    <mergeCell ref="W102:W103"/>
    <mergeCell ref="AD102:AD103"/>
    <mergeCell ref="AE102:AE103"/>
    <mergeCell ref="AA93:AA94"/>
    <mergeCell ref="AG85:AG86"/>
    <mergeCell ref="AH85:AH86"/>
    <mergeCell ref="AI85:AI86"/>
    <mergeCell ref="AJ85:AJ86"/>
    <mergeCell ref="AK85:AK86"/>
    <mergeCell ref="AG77:AG78"/>
    <mergeCell ref="AH77:AH78"/>
    <mergeCell ref="AI77:AI78"/>
    <mergeCell ref="AJ77:AJ78"/>
    <mergeCell ref="AK77:AK78"/>
    <mergeCell ref="AG69:AG70"/>
    <mergeCell ref="AH69:AH70"/>
    <mergeCell ref="AI69:AI70"/>
    <mergeCell ref="AJ69:AJ70"/>
    <mergeCell ref="AK69:AK70"/>
    <mergeCell ref="AG61:AG62"/>
    <mergeCell ref="AH61:AH62"/>
    <mergeCell ref="AI61:AI62"/>
    <mergeCell ref="AJ61:AJ62"/>
    <mergeCell ref="AK61:AK62"/>
    <mergeCell ref="AG41:AG42"/>
    <mergeCell ref="AH41:AH42"/>
    <mergeCell ref="AI41:AI42"/>
    <mergeCell ref="AJ41:AJ42"/>
    <mergeCell ref="AK41:AK42"/>
    <mergeCell ref="AG33:AG34"/>
    <mergeCell ref="AH33:AH34"/>
    <mergeCell ref="AI33:AI34"/>
    <mergeCell ref="AJ33:AJ34"/>
    <mergeCell ref="AK33:AK34"/>
    <mergeCell ref="AG24:AG25"/>
    <mergeCell ref="AH24:AH25"/>
    <mergeCell ref="AI24:AI25"/>
    <mergeCell ref="AJ24:AJ25"/>
    <mergeCell ref="AK24:AK25"/>
    <mergeCell ref="AB77:AB78"/>
    <mergeCell ref="AA24:AA25"/>
    <mergeCell ref="AA33:AA34"/>
    <mergeCell ref="AA41:AA42"/>
    <mergeCell ref="AA61:AA62"/>
    <mergeCell ref="AA69:AA70"/>
    <mergeCell ref="AA77:AA78"/>
    <mergeCell ref="AB24:AB25"/>
    <mergeCell ref="AB33:AB34"/>
    <mergeCell ref="AB41:AB42"/>
    <mergeCell ref="AB61:AB62"/>
    <mergeCell ref="AB69:AB70"/>
    <mergeCell ref="AD24:AD25"/>
    <mergeCell ref="AD33:AD34"/>
    <mergeCell ref="AE24:AE25"/>
    <mergeCell ref="AE33:AE34"/>
    <mergeCell ref="AD41:AD42"/>
    <mergeCell ref="AE41:AE42"/>
    <mergeCell ref="AD61:AD62"/>
    <mergeCell ref="AB85:AB86"/>
    <mergeCell ref="AB93:AB94"/>
    <mergeCell ref="AA102:AA103"/>
    <mergeCell ref="AB102:AB103"/>
    <mergeCell ref="X102:X103"/>
    <mergeCell ref="Y102:Y103"/>
    <mergeCell ref="X61:X62"/>
    <mergeCell ref="Y61:Y62"/>
    <mergeCell ref="X69:X70"/>
    <mergeCell ref="Y69:Y70"/>
    <mergeCell ref="X77:X78"/>
    <mergeCell ref="Y77:Y78"/>
    <mergeCell ref="X85:X86"/>
    <mergeCell ref="Y85:Y86"/>
    <mergeCell ref="X93:X94"/>
    <mergeCell ref="Y93:Y94"/>
    <mergeCell ref="V24:V25"/>
    <mergeCell ref="V33:V34"/>
    <mergeCell ref="V41:V42"/>
    <mergeCell ref="V61:V62"/>
    <mergeCell ref="V69:V70"/>
    <mergeCell ref="U24:U25"/>
    <mergeCell ref="U33:U34"/>
    <mergeCell ref="U41:U42"/>
    <mergeCell ref="U85:U86"/>
    <mergeCell ref="U77:U78"/>
    <mergeCell ref="U61:U62"/>
    <mergeCell ref="U69:U70"/>
    <mergeCell ref="V77:V78"/>
    <mergeCell ref="V85:V86"/>
    <mergeCell ref="W24:W25"/>
    <mergeCell ref="W33:W34"/>
    <mergeCell ref="W41:W42"/>
    <mergeCell ref="W61:W62"/>
    <mergeCell ref="W69:W70"/>
    <mergeCell ref="AC77:AC78"/>
    <mergeCell ref="AC85:AC86"/>
    <mergeCell ref="AC93:AC94"/>
    <mergeCell ref="AC102:AC103"/>
    <mergeCell ref="AC24:AC25"/>
    <mergeCell ref="AC33:AC34"/>
    <mergeCell ref="AC41:AC42"/>
    <mergeCell ref="AC61:AC62"/>
    <mergeCell ref="AC69:AC70"/>
    <mergeCell ref="X24:X25"/>
    <mergeCell ref="Y24:Y25"/>
    <mergeCell ref="X33:X34"/>
    <mergeCell ref="Y33:Y34"/>
    <mergeCell ref="X41:X42"/>
    <mergeCell ref="Y41:Y42"/>
    <mergeCell ref="W77:W78"/>
    <mergeCell ref="W85:W86"/>
    <mergeCell ref="W93:W94"/>
    <mergeCell ref="AA85:AA86"/>
    <mergeCell ref="AE61:AE62"/>
    <mergeCell ref="AD69:AD70"/>
    <mergeCell ref="AE69:AE70"/>
    <mergeCell ref="AD77:AD78"/>
    <mergeCell ref="AE77:AE78"/>
    <mergeCell ref="AD85:AD86"/>
    <mergeCell ref="AE85:AE86"/>
    <mergeCell ref="AD93:AD94"/>
    <mergeCell ref="AE93:AE94"/>
  </mergeCells>
  <hyperlinks>
    <hyperlink ref="B111" location="'Table of contents'!A1" display="'Table of contents" xr:uid="{32173566-E5D1-46A3-9882-0AD350237101}"/>
  </hyperlinks>
  <pageMargins left="0.23622047244094491" right="0.23622047244094491" top="0.74803149606299213" bottom="0.74803149606299213" header="0.31496062992125984" footer="0.31496062992125984"/>
  <pageSetup paperSize="9" scale="88" fitToHeight="0" orientation="landscape" r:id="rId1"/>
  <rowBreaks count="2" manualBreakCount="2">
    <brk id="46" max="30" man="1"/>
    <brk id="74" max="30" man="1"/>
  </rowBreaks>
  <colBreaks count="1" manualBreakCount="1">
    <brk id="13" max="109" man="1"/>
  </colBreaks>
  <ignoredErrors>
    <ignoredError sqref="Q28 Q45 Q65:R65 Q81:R81 Q37:R37"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3C2A2-0171-4D7A-A00F-0E8882E27429}">
  <sheetPr>
    <tabColor rgb="FF124735"/>
  </sheetPr>
  <dimension ref="A1:AA129"/>
  <sheetViews>
    <sheetView showGridLines="0" zoomScale="90" zoomScaleNormal="90" zoomScaleSheetLayoutView="100" workbookViewId="0"/>
  </sheetViews>
  <sheetFormatPr defaultColWidth="0" defaultRowHeight="12.75" zeroHeight="1" x14ac:dyDescent="0.2"/>
  <cols>
    <col min="1" max="1" width="1.5703125" style="18" customWidth="1"/>
    <col min="2" max="5" width="9.140625" style="18" customWidth="1"/>
    <col min="6" max="6" width="25" style="18" customWidth="1"/>
    <col min="7" max="7" width="2.140625" style="18" customWidth="1"/>
    <col min="8" max="10" width="10.5703125" style="18" customWidth="1"/>
    <col min="11" max="11" width="1" style="28" customWidth="1"/>
    <col min="12" max="14" width="10.5703125" style="18" customWidth="1"/>
    <col min="15" max="15" width="0.85546875" style="18" customWidth="1"/>
    <col min="16" max="18" width="10.5703125" style="18" customWidth="1"/>
    <col min="19" max="19" width="0.85546875" style="18" customWidth="1"/>
    <col min="20" max="22" width="10.7109375" style="18" customWidth="1"/>
    <col min="23" max="23" width="1.42578125" style="18" customWidth="1"/>
    <col min="24" max="26" width="10.7109375" style="18" customWidth="1"/>
    <col min="27" max="27" width="1" style="18" customWidth="1"/>
    <col min="28" max="16384" width="9.140625" style="18" hidden="1"/>
  </cols>
  <sheetData>
    <row r="1" spans="2:26" x14ac:dyDescent="0.2">
      <c r="B1" s="17" t="s">
        <v>86</v>
      </c>
      <c r="C1" s="27"/>
      <c r="D1" s="27"/>
      <c r="E1" s="27"/>
      <c r="F1" s="27"/>
      <c r="G1" s="28"/>
      <c r="H1" s="28"/>
      <c r="I1" s="28"/>
      <c r="J1" s="28"/>
    </row>
    <row r="2" spans="2:26" x14ac:dyDescent="0.2">
      <c r="B2" s="23"/>
      <c r="C2" s="23"/>
      <c r="D2" s="23"/>
      <c r="E2" s="23"/>
      <c r="F2" s="23"/>
      <c r="G2" s="24"/>
      <c r="H2" s="23"/>
      <c r="I2" s="23"/>
      <c r="J2" s="23"/>
    </row>
    <row r="3" spans="2:26" x14ac:dyDescent="0.2">
      <c r="B3" s="188" t="s">
        <v>87</v>
      </c>
      <c r="C3" s="188"/>
      <c r="D3" s="188"/>
      <c r="E3" s="188"/>
      <c r="F3" s="188"/>
      <c r="G3" s="25"/>
      <c r="H3" s="13" t="s">
        <v>88</v>
      </c>
      <c r="I3" s="13" t="s">
        <v>89</v>
      </c>
      <c r="J3" s="13" t="s">
        <v>16</v>
      </c>
      <c r="L3" s="13" t="s">
        <v>90</v>
      </c>
      <c r="M3" s="13" t="s">
        <v>91</v>
      </c>
      <c r="N3" s="13" t="s">
        <v>21</v>
      </c>
      <c r="P3" s="13" t="s">
        <v>92</v>
      </c>
      <c r="Q3" s="13" t="s">
        <v>93</v>
      </c>
      <c r="R3" s="13" t="s">
        <v>26</v>
      </c>
      <c r="T3" s="13" t="s">
        <v>213</v>
      </c>
      <c r="U3" s="13" t="s">
        <v>214</v>
      </c>
      <c r="V3" s="13" t="s">
        <v>212</v>
      </c>
      <c r="X3" s="13" t="s">
        <v>230</v>
      </c>
      <c r="Y3" s="13" t="s">
        <v>231</v>
      </c>
      <c r="Z3" s="13" t="s">
        <v>229</v>
      </c>
    </row>
    <row r="4" spans="2:26" x14ac:dyDescent="0.2">
      <c r="B4" s="2" t="s">
        <v>27</v>
      </c>
      <c r="C4" s="2"/>
      <c r="D4" s="2"/>
      <c r="E4" s="2"/>
      <c r="F4" s="2"/>
      <c r="G4" s="48"/>
      <c r="H4" s="67">
        <v>1692028</v>
      </c>
      <c r="I4" s="67">
        <v>1906380</v>
      </c>
      <c r="J4" s="67">
        <v>3598408</v>
      </c>
      <c r="K4" s="50"/>
      <c r="L4" s="67">
        <v>2040504</v>
      </c>
      <c r="M4" s="67">
        <v>2274279</v>
      </c>
      <c r="N4" s="67">
        <v>4314783</v>
      </c>
      <c r="P4" s="67">
        <v>2266150</v>
      </c>
      <c r="Q4" s="67">
        <v>2063683</v>
      </c>
      <c r="R4" s="67">
        <v>4329833</v>
      </c>
      <c r="T4" s="67">
        <v>1280081</v>
      </c>
      <c r="U4" s="67">
        <v>1101276</v>
      </c>
      <c r="V4" s="67">
        <v>2381357</v>
      </c>
      <c r="W4" s="19"/>
      <c r="X4" s="160">
        <v>1062387.8573799999</v>
      </c>
      <c r="Y4" s="160">
        <f>Z4-X4</f>
        <v>1234769.1426200001</v>
      </c>
      <c r="Z4" s="160">
        <v>2297157</v>
      </c>
    </row>
    <row r="5" spans="2:26" x14ac:dyDescent="0.2">
      <c r="B5" s="68" t="s">
        <v>94</v>
      </c>
      <c r="C5" s="68"/>
      <c r="D5" s="68"/>
      <c r="E5" s="68"/>
      <c r="F5" s="68"/>
      <c r="G5" s="7"/>
      <c r="H5" s="67">
        <v>-1365352</v>
      </c>
      <c r="I5" s="67">
        <v>-1477483</v>
      </c>
      <c r="J5" s="67">
        <v>-2842835</v>
      </c>
      <c r="K5" s="50"/>
      <c r="L5" s="67">
        <v>-1621117</v>
      </c>
      <c r="M5" s="67">
        <v>-1818769</v>
      </c>
      <c r="N5" s="67">
        <v>-3439886</v>
      </c>
      <c r="P5" s="67">
        <v>-1840892</v>
      </c>
      <c r="Q5" s="67">
        <v>-1652024</v>
      </c>
      <c r="R5" s="67">
        <v>-3492916</v>
      </c>
      <c r="T5" s="67">
        <v>-1012949</v>
      </c>
      <c r="U5" s="67">
        <v>-851228</v>
      </c>
      <c r="V5" s="67">
        <v>-1864177</v>
      </c>
      <c r="W5" s="19"/>
      <c r="X5" s="160">
        <v>-829937.25100000005</v>
      </c>
      <c r="Y5" s="160">
        <v>-991815.80884999991</v>
      </c>
      <c r="Z5" s="160">
        <v>-1821753.0598500001</v>
      </c>
    </row>
    <row r="6" spans="2:26" x14ac:dyDescent="0.2">
      <c r="B6" s="52" t="s">
        <v>95</v>
      </c>
      <c r="C6" s="52"/>
      <c r="D6" s="52"/>
      <c r="E6" s="52"/>
      <c r="F6" s="52"/>
      <c r="G6" s="77"/>
      <c r="H6" s="69">
        <v>326676</v>
      </c>
      <c r="I6" s="69">
        <v>428897</v>
      </c>
      <c r="J6" s="69">
        <v>755573</v>
      </c>
      <c r="K6" s="50"/>
      <c r="L6" s="69">
        <v>419387</v>
      </c>
      <c r="M6" s="69">
        <v>455510</v>
      </c>
      <c r="N6" s="69">
        <v>874897</v>
      </c>
      <c r="P6" s="69">
        <v>425258</v>
      </c>
      <c r="Q6" s="69">
        <v>411659</v>
      </c>
      <c r="R6" s="69">
        <v>836917</v>
      </c>
      <c r="T6" s="69">
        <f>SUM(T4:T5)</f>
        <v>267132</v>
      </c>
      <c r="U6" s="69">
        <f>SUM(U4:U5)</f>
        <v>250048</v>
      </c>
      <c r="V6" s="69">
        <f>SUM(V4:V5)</f>
        <v>517180</v>
      </c>
      <c r="W6" s="19"/>
      <c r="X6" s="161">
        <f>SUM(X4:X5)</f>
        <v>232450.6063799999</v>
      </c>
      <c r="Y6" s="161">
        <f>SUM(Y4:Y5)</f>
        <v>242953.33377000014</v>
      </c>
      <c r="Z6" s="161">
        <f>SUM(Z4:Z5)</f>
        <v>475403.94014999992</v>
      </c>
    </row>
    <row r="7" spans="2:26" x14ac:dyDescent="0.2">
      <c r="B7" s="2" t="s">
        <v>96</v>
      </c>
      <c r="C7" s="2"/>
      <c r="D7" s="2"/>
      <c r="E7" s="2"/>
      <c r="F7" s="2"/>
      <c r="G7" s="7"/>
      <c r="H7" s="67">
        <v>-149274</v>
      </c>
      <c r="I7" s="67">
        <v>-147056</v>
      </c>
      <c r="J7" s="67">
        <v>-296330</v>
      </c>
      <c r="K7" s="50"/>
      <c r="L7" s="67">
        <v>-185582</v>
      </c>
      <c r="M7" s="67">
        <v>-163477</v>
      </c>
      <c r="N7" s="67">
        <v>-349059</v>
      </c>
      <c r="P7" s="67">
        <v>-176657</v>
      </c>
      <c r="Q7" s="67">
        <v>-169629</v>
      </c>
      <c r="R7" s="67">
        <v>-346287</v>
      </c>
      <c r="T7" s="67">
        <v>-144689</v>
      </c>
      <c r="U7" s="67">
        <v>-136702</v>
      </c>
      <c r="V7" s="67">
        <v>-281391</v>
      </c>
      <c r="W7" s="19"/>
      <c r="X7" s="160">
        <v>-135485.30742999999</v>
      </c>
      <c r="Y7" s="160">
        <v>-130063.38358000001</v>
      </c>
      <c r="Z7" s="160">
        <v>-265548.69101000001</v>
      </c>
    </row>
    <row r="8" spans="2:26" x14ac:dyDescent="0.2">
      <c r="B8" s="2" t="s">
        <v>97</v>
      </c>
      <c r="C8" s="2"/>
      <c r="D8" s="2"/>
      <c r="E8" s="2"/>
      <c r="F8" s="2"/>
      <c r="G8" s="7"/>
      <c r="H8" s="67">
        <v>-53926</v>
      </c>
      <c r="I8" s="67">
        <v>-59188</v>
      </c>
      <c r="J8" s="67">
        <v>-113114</v>
      </c>
      <c r="K8" s="50"/>
      <c r="L8" s="67">
        <v>-58719</v>
      </c>
      <c r="M8" s="67">
        <v>-66181</v>
      </c>
      <c r="N8" s="67">
        <v>-124900</v>
      </c>
      <c r="P8" s="67">
        <v>-73504</v>
      </c>
      <c r="Q8" s="67">
        <v>-68896</v>
      </c>
      <c r="R8" s="67">
        <v>-142400</v>
      </c>
      <c r="T8" s="67">
        <v>-64805</v>
      </c>
      <c r="U8" s="67">
        <v>-63268</v>
      </c>
      <c r="V8" s="67">
        <v>-128073</v>
      </c>
      <c r="W8" s="19"/>
      <c r="X8" s="160">
        <v>-49833</v>
      </c>
      <c r="Y8" s="160">
        <f>Z8-X8</f>
        <v>-57546</v>
      </c>
      <c r="Z8" s="160">
        <v>-107379</v>
      </c>
    </row>
    <row r="9" spans="2:26" x14ac:dyDescent="0.2">
      <c r="B9" s="71" t="s">
        <v>98</v>
      </c>
      <c r="C9" s="71"/>
      <c r="D9" s="71"/>
      <c r="E9" s="71"/>
      <c r="F9" s="71"/>
      <c r="G9" s="71"/>
      <c r="H9" s="70">
        <v>168</v>
      </c>
      <c r="I9" s="67">
        <v>143</v>
      </c>
      <c r="J9" s="70">
        <v>311</v>
      </c>
      <c r="K9" s="50"/>
      <c r="L9" s="70">
        <v>107</v>
      </c>
      <c r="M9" s="70">
        <v>66</v>
      </c>
      <c r="N9" s="70">
        <v>173</v>
      </c>
      <c r="P9" s="70">
        <v>106</v>
      </c>
      <c r="Q9" s="70">
        <v>-39</v>
      </c>
      <c r="R9" s="70">
        <v>67</v>
      </c>
      <c r="T9" s="70">
        <v>-257</v>
      </c>
      <c r="U9" s="70">
        <v>257</v>
      </c>
      <c r="V9" s="70">
        <v>0</v>
      </c>
      <c r="W9" s="19"/>
      <c r="X9" s="160">
        <v>1396.5751399999999</v>
      </c>
      <c r="Y9" s="160">
        <f>Z9-X9</f>
        <v>-245.57513999999992</v>
      </c>
      <c r="Z9" s="160">
        <v>1151</v>
      </c>
    </row>
    <row r="10" spans="2:26" ht="15" customHeight="1" x14ac:dyDescent="0.2">
      <c r="B10" s="52" t="s">
        <v>99</v>
      </c>
      <c r="C10" s="52"/>
      <c r="D10" s="52"/>
      <c r="E10" s="52"/>
      <c r="F10" s="52"/>
      <c r="G10" s="77"/>
      <c r="H10" s="69">
        <v>123644</v>
      </c>
      <c r="I10" s="69">
        <v>222796</v>
      </c>
      <c r="J10" s="69">
        <v>346440</v>
      </c>
      <c r="K10" s="50"/>
      <c r="L10" s="69">
        <v>175193</v>
      </c>
      <c r="M10" s="69">
        <v>225918</v>
      </c>
      <c r="N10" s="69">
        <v>401111</v>
      </c>
      <c r="P10" s="69">
        <v>175202</v>
      </c>
      <c r="Q10" s="69">
        <v>173094</v>
      </c>
      <c r="R10" s="69">
        <v>348297</v>
      </c>
      <c r="T10" s="69">
        <f>SUM(T6:T9)</f>
        <v>57381</v>
      </c>
      <c r="U10" s="69">
        <f>SUM(U6:U9)</f>
        <v>50335</v>
      </c>
      <c r="V10" s="69">
        <f>SUM(V6:V9)</f>
        <v>107716</v>
      </c>
      <c r="W10" s="19"/>
      <c r="X10" s="161">
        <f>SUM(X6:X9)</f>
        <v>48528.87408999991</v>
      </c>
      <c r="Y10" s="161">
        <f>SUM(Y6:Y9)</f>
        <v>55098.375050000133</v>
      </c>
      <c r="Z10" s="161">
        <f>SUM(Z6:Z9)</f>
        <v>103627.24913999991</v>
      </c>
    </row>
    <row r="11" spans="2:26" x14ac:dyDescent="0.2">
      <c r="B11" s="97" t="s">
        <v>100</v>
      </c>
      <c r="C11" s="97"/>
      <c r="D11" s="97"/>
      <c r="E11" s="97"/>
      <c r="F11" s="97"/>
      <c r="G11" s="7"/>
      <c r="H11" s="67">
        <v>-15472</v>
      </c>
      <c r="I11" s="67">
        <v>-63407</v>
      </c>
      <c r="J11" s="67">
        <v>-78879</v>
      </c>
      <c r="K11" s="50"/>
      <c r="L11" s="67">
        <v>-1</v>
      </c>
      <c r="M11" s="67">
        <v>1</v>
      </c>
      <c r="N11" s="67">
        <v>0</v>
      </c>
      <c r="P11" s="67">
        <v>-722</v>
      </c>
      <c r="Q11" s="67">
        <v>-31218</v>
      </c>
      <c r="R11" s="67">
        <v>-31939</v>
      </c>
      <c r="T11" s="67">
        <v>-1145</v>
      </c>
      <c r="U11" s="67">
        <v>1492</v>
      </c>
      <c r="V11" s="67">
        <v>347</v>
      </c>
      <c r="W11" s="19"/>
      <c r="X11" s="160">
        <v>0</v>
      </c>
      <c r="Y11" s="160">
        <f>Z11-X11</f>
        <v>0</v>
      </c>
      <c r="Z11" s="160">
        <v>0</v>
      </c>
    </row>
    <row r="12" spans="2:26" ht="15" customHeight="1" x14ac:dyDescent="0.2">
      <c r="B12" s="52" t="s">
        <v>101</v>
      </c>
      <c r="C12" s="52"/>
      <c r="D12" s="52"/>
      <c r="E12" s="52"/>
      <c r="F12" s="52"/>
      <c r="G12" s="77"/>
      <c r="H12" s="69">
        <v>108172</v>
      </c>
      <c r="I12" s="69">
        <v>159389</v>
      </c>
      <c r="J12" s="69">
        <v>267561</v>
      </c>
      <c r="K12" s="50"/>
      <c r="L12" s="69">
        <v>175192</v>
      </c>
      <c r="M12" s="69">
        <v>225919</v>
      </c>
      <c r="N12" s="69">
        <v>401111</v>
      </c>
      <c r="P12" s="69">
        <v>174481</v>
      </c>
      <c r="Q12" s="69">
        <v>141877</v>
      </c>
      <c r="R12" s="69">
        <v>316358</v>
      </c>
      <c r="T12" s="69">
        <f>SUM(T10:T11)</f>
        <v>56236</v>
      </c>
      <c r="U12" s="69">
        <f>SUM(U10:U11)</f>
        <v>51827</v>
      </c>
      <c r="V12" s="69">
        <f>SUM(V10:V11)</f>
        <v>108063</v>
      </c>
      <c r="W12" s="19"/>
      <c r="X12" s="162">
        <f>SUM(X10:X11)</f>
        <v>48528.87408999991</v>
      </c>
      <c r="Y12" s="162">
        <f>SUM(Y10:Y11)</f>
        <v>55098.375050000133</v>
      </c>
      <c r="Z12" s="162">
        <f>SUM(Z10:Z11)</f>
        <v>103627.24913999991</v>
      </c>
    </row>
    <row r="13" spans="2:26" x14ac:dyDescent="0.2">
      <c r="B13" s="55" t="s">
        <v>102</v>
      </c>
      <c r="C13" s="55"/>
      <c r="D13" s="55"/>
      <c r="E13" s="55"/>
      <c r="F13" s="55"/>
      <c r="G13" s="48"/>
      <c r="H13" s="67">
        <v>-25709</v>
      </c>
      <c r="I13" s="67">
        <v>-21648</v>
      </c>
      <c r="J13" s="67">
        <v>-47357</v>
      </c>
      <c r="K13" s="50"/>
      <c r="L13" s="67">
        <v>-23106</v>
      </c>
      <c r="M13" s="67">
        <v>-23012</v>
      </c>
      <c r="N13" s="67">
        <v>-46118</v>
      </c>
      <c r="P13" s="67">
        <v>-23207</v>
      </c>
      <c r="Q13" s="67">
        <v>-25136</v>
      </c>
      <c r="R13" s="67">
        <v>-48343</v>
      </c>
      <c r="T13" s="67">
        <v>-22047</v>
      </c>
      <c r="U13" s="67">
        <v>-24028</v>
      </c>
      <c r="V13" s="67">
        <v>-46075</v>
      </c>
      <c r="W13" s="19"/>
      <c r="X13" s="160">
        <v>-24327</v>
      </c>
      <c r="Y13" s="160">
        <f>Z13-X13</f>
        <v>-23513</v>
      </c>
      <c r="Z13" s="160">
        <v>-47840</v>
      </c>
    </row>
    <row r="14" spans="2:26" x14ac:dyDescent="0.2">
      <c r="B14" s="52" t="s">
        <v>103</v>
      </c>
      <c r="C14" s="52"/>
      <c r="D14" s="52"/>
      <c r="E14" s="52"/>
      <c r="F14" s="52"/>
      <c r="G14" s="77"/>
      <c r="H14" s="69">
        <v>82463</v>
      </c>
      <c r="I14" s="69">
        <v>137741</v>
      </c>
      <c r="J14" s="69">
        <v>220204</v>
      </c>
      <c r="K14" s="50"/>
      <c r="L14" s="69">
        <v>152086</v>
      </c>
      <c r="M14" s="69">
        <v>202907</v>
      </c>
      <c r="N14" s="69">
        <v>354993</v>
      </c>
      <c r="P14" s="69">
        <v>151274</v>
      </c>
      <c r="Q14" s="69">
        <v>116741</v>
      </c>
      <c r="R14" s="69">
        <v>268014</v>
      </c>
      <c r="T14" s="69">
        <f>SUM(T12:T13)</f>
        <v>34189</v>
      </c>
      <c r="U14" s="69">
        <f>SUM(U12:U13)</f>
        <v>27799</v>
      </c>
      <c r="V14" s="69">
        <f>SUM(V12:V13)</f>
        <v>61988</v>
      </c>
      <c r="W14" s="19"/>
      <c r="X14" s="161">
        <f>SUM(X12:X13)</f>
        <v>24201.87408999991</v>
      </c>
      <c r="Y14" s="161">
        <f>SUM(Y12:Y13)</f>
        <v>31585.375050000133</v>
      </c>
      <c r="Z14" s="161">
        <f>SUM(Z12:Z13)</f>
        <v>55787.249139999913</v>
      </c>
    </row>
    <row r="15" spans="2:26" x14ac:dyDescent="0.2">
      <c r="B15" s="68" t="s">
        <v>104</v>
      </c>
      <c r="C15" s="68"/>
      <c r="D15" s="68"/>
      <c r="E15" s="68"/>
      <c r="F15" s="68"/>
      <c r="G15" s="7"/>
      <c r="H15" s="67">
        <v>-21238</v>
      </c>
      <c r="I15" s="67">
        <v>-23971</v>
      </c>
      <c r="J15" s="67">
        <v>-45209</v>
      </c>
      <c r="K15" s="50"/>
      <c r="L15" s="67">
        <v>-10241</v>
      </c>
      <c r="M15" s="67">
        <v>-10219</v>
      </c>
      <c r="N15" s="67">
        <v>-20460</v>
      </c>
      <c r="P15" s="67">
        <v>-10288</v>
      </c>
      <c r="Q15" s="67">
        <v>-16800</v>
      </c>
      <c r="R15" s="67">
        <v>-27087</v>
      </c>
      <c r="T15" s="67">
        <v>-22445</v>
      </c>
      <c r="U15" s="67">
        <v>-16253</v>
      </c>
      <c r="V15" s="67">
        <v>-38698</v>
      </c>
      <c r="W15" s="19"/>
      <c r="X15" s="67">
        <v>-19726</v>
      </c>
      <c r="Y15" s="160">
        <f>Z15-X15</f>
        <v>-27076</v>
      </c>
      <c r="Z15" s="67">
        <f>2184-48986</f>
        <v>-46802</v>
      </c>
    </row>
    <row r="16" spans="2:26" x14ac:dyDescent="0.2">
      <c r="B16" s="52" t="s">
        <v>105</v>
      </c>
      <c r="C16" s="52"/>
      <c r="D16" s="52"/>
      <c r="E16" s="52"/>
      <c r="F16" s="52"/>
      <c r="G16" s="77"/>
      <c r="H16" s="69">
        <v>61225</v>
      </c>
      <c r="I16" s="69">
        <v>113770</v>
      </c>
      <c r="J16" s="69">
        <v>174995</v>
      </c>
      <c r="K16" s="50"/>
      <c r="L16" s="69">
        <v>141845</v>
      </c>
      <c r="M16" s="69">
        <v>192688</v>
      </c>
      <c r="N16" s="69">
        <v>334533</v>
      </c>
      <c r="P16" s="69">
        <v>140986</v>
      </c>
      <c r="Q16" s="69">
        <v>99941</v>
      </c>
      <c r="R16" s="69">
        <v>240927</v>
      </c>
      <c r="T16" s="69">
        <f>SUM(T14:T15)</f>
        <v>11744</v>
      </c>
      <c r="U16" s="69">
        <f>SUM(U14:U15)</f>
        <v>11546</v>
      </c>
      <c r="V16" s="69">
        <f>SUM(V14:V15)</f>
        <v>23290</v>
      </c>
      <c r="W16" s="19"/>
      <c r="X16" s="69">
        <f>SUM(X14:X15)</f>
        <v>4475.8740899999102</v>
      </c>
      <c r="Y16" s="69">
        <f>Y14+Y15</f>
        <v>4509.3750500001333</v>
      </c>
      <c r="Z16" s="69">
        <f>Z14+Z15</f>
        <v>8985.2491399999126</v>
      </c>
    </row>
    <row r="17" spans="2:26" x14ac:dyDescent="0.2">
      <c r="B17" s="97" t="s">
        <v>106</v>
      </c>
      <c r="C17" s="97"/>
      <c r="D17" s="97"/>
      <c r="E17" s="97"/>
      <c r="F17" s="97"/>
      <c r="G17" s="7"/>
      <c r="H17" s="67">
        <v>-33233</v>
      </c>
      <c r="I17" s="67">
        <v>16814</v>
      </c>
      <c r="J17" s="67">
        <v>-16419</v>
      </c>
      <c r="K17" s="50"/>
      <c r="L17" s="67">
        <v>-32455</v>
      </c>
      <c r="M17" s="67">
        <v>-37526</v>
      </c>
      <c r="N17" s="67">
        <v>-69981</v>
      </c>
      <c r="P17" s="67">
        <v>-32069</v>
      </c>
      <c r="Q17" s="67">
        <v>-18380</v>
      </c>
      <c r="R17" s="67">
        <v>-50449</v>
      </c>
      <c r="T17" s="67">
        <v>-2235</v>
      </c>
      <c r="U17" s="67">
        <v>-6399</v>
      </c>
      <c r="V17" s="67">
        <v>-8634</v>
      </c>
      <c r="W17" s="19"/>
      <c r="X17" s="160">
        <v>2280</v>
      </c>
      <c r="Y17" s="160">
        <f>Z17-X17</f>
        <v>-16399</v>
      </c>
      <c r="Z17" s="160">
        <v>-14119</v>
      </c>
    </row>
    <row r="18" spans="2:26" x14ac:dyDescent="0.2">
      <c r="B18" s="98" t="s">
        <v>107</v>
      </c>
      <c r="C18" s="98"/>
      <c r="D18" s="98"/>
      <c r="E18" s="98"/>
      <c r="F18" s="98"/>
      <c r="G18" s="99"/>
      <c r="H18" s="60">
        <v>27992</v>
      </c>
      <c r="I18" s="60">
        <v>130584</v>
      </c>
      <c r="J18" s="60">
        <v>158576</v>
      </c>
      <c r="K18" s="50"/>
      <c r="L18" s="60">
        <v>109390</v>
      </c>
      <c r="M18" s="60">
        <v>155162</v>
      </c>
      <c r="N18" s="60">
        <v>264552</v>
      </c>
      <c r="P18" s="69">
        <v>108918</v>
      </c>
      <c r="Q18" s="69">
        <v>81561</v>
      </c>
      <c r="R18" s="69">
        <v>190478</v>
      </c>
      <c r="T18" s="69">
        <f>SUM(T16:T17)</f>
        <v>9509</v>
      </c>
      <c r="U18" s="69">
        <f>SUM(U16:U17)</f>
        <v>5147</v>
      </c>
      <c r="V18" s="69">
        <f>SUM(V16:V17)</f>
        <v>14656</v>
      </c>
      <c r="W18" s="19"/>
      <c r="X18" s="69">
        <f>SUM(X16:X17)</f>
        <v>6755.8740899999102</v>
      </c>
      <c r="Y18" s="69">
        <f>Y16+Y17</f>
        <v>-11889.624949999867</v>
      </c>
      <c r="Z18" s="69">
        <f>Z16+Z17</f>
        <v>-5133.7508600000874</v>
      </c>
    </row>
    <row r="19" spans="2:26" x14ac:dyDescent="0.2">
      <c r="B19" s="2" t="s">
        <v>108</v>
      </c>
      <c r="C19" s="2"/>
      <c r="D19" s="2"/>
      <c r="E19" s="2"/>
      <c r="F19" s="2"/>
      <c r="G19" s="7"/>
      <c r="H19" s="80">
        <v>-21282</v>
      </c>
      <c r="I19" s="67">
        <v>-45129</v>
      </c>
      <c r="J19" s="80">
        <v>-66411</v>
      </c>
      <c r="K19" s="50"/>
      <c r="L19" s="80">
        <v>-75</v>
      </c>
      <c r="M19" s="80">
        <v>75</v>
      </c>
      <c r="N19" s="80">
        <v>0</v>
      </c>
      <c r="P19" s="80">
        <v>-9665</v>
      </c>
      <c r="Q19" s="80">
        <v>-10504</v>
      </c>
      <c r="R19" s="80">
        <v>-20169</v>
      </c>
      <c r="T19" s="80"/>
      <c r="U19" s="80"/>
      <c r="V19" s="80"/>
      <c r="W19" s="19"/>
      <c r="X19" s="80"/>
      <c r="Y19" s="169"/>
      <c r="Z19" s="80"/>
    </row>
    <row r="20" spans="2:26" ht="13.5" thickBot="1" x14ac:dyDescent="0.25">
      <c r="B20" s="96" t="s">
        <v>109</v>
      </c>
      <c r="C20" s="96"/>
      <c r="D20" s="96"/>
      <c r="E20" s="96"/>
      <c r="F20" s="96"/>
      <c r="G20" s="84"/>
      <c r="H20" s="85">
        <v>6710</v>
      </c>
      <c r="I20" s="85">
        <v>85455</v>
      </c>
      <c r="J20" s="85">
        <v>92165</v>
      </c>
      <c r="K20" s="50"/>
      <c r="L20" s="85">
        <v>109315</v>
      </c>
      <c r="M20" s="85">
        <v>155237</v>
      </c>
      <c r="N20" s="85">
        <v>264552</v>
      </c>
      <c r="P20" s="85">
        <v>99253</v>
      </c>
      <c r="Q20" s="85">
        <v>71056</v>
      </c>
      <c r="R20" s="85">
        <v>170309</v>
      </c>
      <c r="T20" s="85">
        <f>SUM(T18:T19)</f>
        <v>9509</v>
      </c>
      <c r="U20" s="85">
        <f>SUM(U18:U19)</f>
        <v>5147</v>
      </c>
      <c r="V20" s="85">
        <v>14656</v>
      </c>
      <c r="W20" s="19"/>
      <c r="X20" s="85">
        <f>SUM(X18:X19)</f>
        <v>6755.8740899999102</v>
      </c>
      <c r="Y20" s="85">
        <f>Y18+Y19</f>
        <v>-11889.624949999867</v>
      </c>
      <c r="Z20" s="85">
        <f>Z18+Z19</f>
        <v>-5133.7508600000874</v>
      </c>
    </row>
    <row r="21" spans="2:26" ht="12" customHeight="1" x14ac:dyDescent="0.2">
      <c r="B21" s="2"/>
      <c r="C21" s="2"/>
      <c r="D21" s="2"/>
      <c r="E21" s="2"/>
      <c r="F21" s="2"/>
      <c r="G21" s="2"/>
      <c r="H21" s="2"/>
      <c r="I21" s="2"/>
      <c r="J21" s="2"/>
      <c r="K21" s="29"/>
      <c r="L21" s="112"/>
      <c r="M21" s="2"/>
      <c r="N21" s="2"/>
      <c r="P21" s="112"/>
      <c r="W21" s="19"/>
    </row>
    <row r="22" spans="2:26" ht="12" customHeight="1" x14ac:dyDescent="0.2">
      <c r="B22" s="55" t="s">
        <v>223</v>
      </c>
      <c r="C22" s="100"/>
      <c r="D22" s="100"/>
      <c r="E22" s="100"/>
      <c r="F22" s="76"/>
      <c r="G22" s="76"/>
      <c r="H22" s="108"/>
      <c r="I22" s="76"/>
      <c r="J22" s="76"/>
      <c r="K22" s="76"/>
      <c r="L22" s="76"/>
      <c r="M22" s="76"/>
      <c r="N22" s="2"/>
      <c r="P22" s="112"/>
      <c r="W22" s="19"/>
    </row>
    <row r="23" spans="2:26" ht="48" customHeight="1" x14ac:dyDescent="0.2">
      <c r="B23" s="177" t="s">
        <v>224</v>
      </c>
      <c r="C23" s="177"/>
      <c r="D23" s="177"/>
      <c r="E23" s="177"/>
      <c r="F23" s="177"/>
      <c r="G23" s="177"/>
      <c r="H23" s="177"/>
      <c r="I23" s="177"/>
      <c r="J23" s="177"/>
      <c r="K23" s="177"/>
      <c r="L23" s="177"/>
      <c r="M23" s="177"/>
      <c r="N23" s="2"/>
      <c r="P23" s="112"/>
      <c r="W23" s="19"/>
    </row>
    <row r="24" spans="2:26" ht="12" customHeight="1" x14ac:dyDescent="0.2">
      <c r="B24" s="1"/>
      <c r="C24" s="2"/>
      <c r="D24" s="2"/>
      <c r="E24" s="2"/>
      <c r="F24" s="2"/>
      <c r="G24" s="2"/>
      <c r="H24" s="2"/>
      <c r="I24" s="2"/>
      <c r="J24" s="2"/>
      <c r="K24" s="29"/>
      <c r="L24" s="112"/>
      <c r="M24" s="2"/>
      <c r="N24" s="2"/>
      <c r="P24" s="112"/>
      <c r="W24" s="19"/>
    </row>
    <row r="25" spans="2:26" x14ac:dyDescent="0.2">
      <c r="B25" s="41" t="s">
        <v>59</v>
      </c>
      <c r="H25" s="19"/>
      <c r="I25" s="19"/>
      <c r="J25" s="19"/>
      <c r="L25" s="19"/>
      <c r="M25" s="19"/>
      <c r="N25" s="19"/>
    </row>
    <row r="33" x14ac:dyDescent="0.2"/>
    <row r="35" x14ac:dyDescent="0.2"/>
    <row r="49" spans="2:22" hidden="1" x14ac:dyDescent="0.2">
      <c r="R49" s="19" t="e">
        <f>SUM(#REF!)</f>
        <v>#REF!</v>
      </c>
      <c r="T49" s="19"/>
      <c r="U49" s="19"/>
      <c r="V49" s="19"/>
    </row>
    <row r="51" spans="2:22" x14ac:dyDescent="0.2"/>
    <row r="52" spans="2:22" x14ac:dyDescent="0.2">
      <c r="B52" s="17"/>
    </row>
    <row r="53" spans="2:22" x14ac:dyDescent="0.2"/>
    <row r="113" x14ac:dyDescent="0.2"/>
    <row r="114" x14ac:dyDescent="0.2"/>
    <row r="115" x14ac:dyDescent="0.2"/>
    <row r="129" spans="2:10" hidden="1" x14ac:dyDescent="0.2">
      <c r="B129" s="23"/>
      <c r="C129" s="23"/>
      <c r="D129" s="23"/>
      <c r="E129" s="23"/>
      <c r="F129" s="23"/>
      <c r="G129" s="24"/>
      <c r="H129" s="26"/>
      <c r="I129" s="26"/>
      <c r="J129" s="26"/>
    </row>
  </sheetData>
  <mergeCells count="2">
    <mergeCell ref="B3:F3"/>
    <mergeCell ref="B23:M23"/>
  </mergeCells>
  <hyperlinks>
    <hyperlink ref="B25" location="'Table of contents'!A1" display="'Table of contents" xr:uid="{C306A055-E28D-4890-8DE6-1B9C112A1A6D}"/>
  </hyperlinks>
  <pageMargins left="0.7" right="0.7" top="0.75" bottom="0.75" header="0.3" footer="0.3"/>
  <pageSetup paperSize="9" scale="80" orientation="landscape" r:id="rId1"/>
  <rowBreaks count="4" manualBreakCount="4">
    <brk id="25" max="16383" man="1"/>
    <brk id="47" max="10" man="1"/>
    <brk id="79" max="10" man="1"/>
    <brk id="9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9564D-6349-4083-B7D1-494814CD8A78}">
  <sheetPr>
    <tabColor rgb="FF124735"/>
  </sheetPr>
  <dimension ref="A1:U77"/>
  <sheetViews>
    <sheetView showGridLines="0" zoomScaleNormal="100" workbookViewId="0">
      <selection activeCell="T8" sqref="T8"/>
    </sheetView>
  </sheetViews>
  <sheetFormatPr defaultColWidth="0" defaultRowHeight="15" zeroHeight="1" x14ac:dyDescent="0.25"/>
  <cols>
    <col min="1" max="1" width="1.5703125" style="18" customWidth="1"/>
    <col min="2" max="5" width="9.140625" style="18" customWidth="1"/>
    <col min="6" max="6" width="30.5703125" style="18" customWidth="1"/>
    <col min="7" max="7" width="2.42578125" style="18" customWidth="1"/>
    <col min="8" max="9" width="11.5703125" style="18" customWidth="1"/>
    <col min="10" max="10" width="1.5703125" style="22" customWidth="1"/>
    <col min="11" max="12" width="12.42578125" style="18" customWidth="1"/>
    <col min="13" max="13" width="1.5703125" style="22" customWidth="1"/>
    <col min="14" max="15" width="12.42578125" style="18" customWidth="1"/>
    <col min="16" max="16" width="1.5703125" style="22" customWidth="1"/>
    <col min="17" max="17" width="12.42578125" style="18" customWidth="1"/>
    <col min="18" max="18" width="10.85546875" style="18" customWidth="1"/>
    <col min="19" max="19" width="1.5703125" customWidth="1"/>
    <col min="20" max="20" width="10.42578125" style="18" customWidth="1"/>
    <col min="21" max="21" width="9.42578125" style="18" bestFit="1" customWidth="1"/>
    <col min="22" max="16384" width="8.85546875" style="18" hidden="1"/>
  </cols>
  <sheetData>
    <row r="1" spans="1:21" x14ac:dyDescent="0.25">
      <c r="A1" s="33"/>
      <c r="B1" s="17" t="s">
        <v>110</v>
      </c>
      <c r="C1" s="27"/>
      <c r="D1" s="27"/>
      <c r="E1" s="27"/>
      <c r="F1" s="27"/>
      <c r="G1" s="28"/>
      <c r="H1" s="28"/>
      <c r="I1" s="28"/>
      <c r="J1" s="34"/>
      <c r="K1" s="28"/>
      <c r="M1" s="34"/>
      <c r="N1" s="28"/>
      <c r="O1" s="28"/>
      <c r="P1" s="34"/>
      <c r="Q1" s="28"/>
    </row>
    <row r="2" spans="1:21" x14ac:dyDescent="0.25">
      <c r="A2" s="23"/>
      <c r="B2" s="23"/>
      <c r="C2" s="23"/>
      <c r="D2" s="23"/>
      <c r="E2" s="23"/>
      <c r="F2" s="23"/>
      <c r="G2" s="24"/>
      <c r="H2" s="24"/>
      <c r="I2" s="24"/>
      <c r="J2" s="30"/>
      <c r="K2" s="24"/>
      <c r="M2" s="30"/>
      <c r="N2" s="24"/>
      <c r="O2" s="24"/>
      <c r="P2" s="30"/>
      <c r="Q2" s="24"/>
    </row>
    <row r="3" spans="1:21" x14ac:dyDescent="0.25">
      <c r="A3" s="23"/>
      <c r="B3" s="188" t="s">
        <v>87</v>
      </c>
      <c r="C3" s="188"/>
      <c r="D3" s="188"/>
      <c r="E3" s="188"/>
      <c r="F3" s="188"/>
      <c r="G3" s="25"/>
      <c r="H3" s="31">
        <v>44012</v>
      </c>
      <c r="I3" s="31">
        <v>44196</v>
      </c>
      <c r="J3" s="32"/>
      <c r="K3" s="31">
        <v>44377</v>
      </c>
      <c r="L3" s="31">
        <v>44561</v>
      </c>
      <c r="M3" s="32"/>
      <c r="N3" s="31">
        <v>44742</v>
      </c>
      <c r="O3" s="31">
        <v>44926</v>
      </c>
      <c r="P3" s="32"/>
      <c r="Q3" s="31">
        <v>45107</v>
      </c>
      <c r="R3" s="31">
        <v>45291</v>
      </c>
      <c r="T3" s="31">
        <v>45473</v>
      </c>
      <c r="U3" s="31">
        <v>45657</v>
      </c>
    </row>
    <row r="4" spans="1:21" x14ac:dyDescent="0.25">
      <c r="A4" s="33"/>
      <c r="B4" s="36"/>
      <c r="C4" s="36"/>
      <c r="D4" s="36"/>
      <c r="E4" s="36"/>
      <c r="F4" s="36"/>
      <c r="G4" s="37"/>
      <c r="H4" s="37"/>
      <c r="I4" s="37"/>
      <c r="J4" s="37"/>
      <c r="K4" s="37"/>
      <c r="L4" s="37"/>
      <c r="M4" s="37"/>
      <c r="N4" s="37"/>
      <c r="O4" s="37"/>
      <c r="P4" s="37"/>
      <c r="Q4" s="37"/>
      <c r="R4" s="37"/>
    </row>
    <row r="5" spans="1:21" x14ac:dyDescent="0.25">
      <c r="A5" s="33"/>
      <c r="B5" s="194" t="s">
        <v>111</v>
      </c>
      <c r="C5" s="194"/>
      <c r="D5" s="194"/>
      <c r="E5" s="194"/>
      <c r="F5" s="194"/>
      <c r="G5" s="194"/>
      <c r="H5" s="194"/>
      <c r="I5" s="2"/>
      <c r="J5" s="1"/>
      <c r="K5" s="2"/>
      <c r="L5" s="2"/>
      <c r="M5" s="1"/>
      <c r="N5" s="2"/>
      <c r="O5" s="2"/>
      <c r="P5" s="1"/>
      <c r="Q5" s="2"/>
      <c r="R5" s="2"/>
    </row>
    <row r="6" spans="1:21" x14ac:dyDescent="0.25">
      <c r="A6" s="23"/>
      <c r="B6" s="194" t="s">
        <v>112</v>
      </c>
      <c r="C6" s="194"/>
      <c r="D6" s="194"/>
      <c r="E6" s="194"/>
      <c r="F6" s="194"/>
      <c r="G6" s="7"/>
      <c r="H6" s="72"/>
      <c r="I6" s="72"/>
      <c r="J6" s="73"/>
      <c r="K6" s="2"/>
      <c r="L6" s="2"/>
      <c r="M6" s="73"/>
      <c r="N6" s="2"/>
      <c r="O6" s="2"/>
      <c r="P6" s="73"/>
      <c r="Q6" s="2"/>
      <c r="R6" s="2"/>
    </row>
    <row r="7" spans="1:21" x14ac:dyDescent="0.25">
      <c r="A7" s="23"/>
      <c r="B7" s="193" t="s">
        <v>113</v>
      </c>
      <c r="C7" s="193"/>
      <c r="D7" s="193"/>
      <c r="E7" s="193"/>
      <c r="F7" s="193"/>
      <c r="G7" s="7"/>
      <c r="H7" s="74">
        <v>2032450</v>
      </c>
      <c r="I7" s="74">
        <v>2036580</v>
      </c>
      <c r="J7" s="75"/>
      <c r="K7" s="74">
        <v>2035014</v>
      </c>
      <c r="L7" s="74">
        <v>2031471</v>
      </c>
      <c r="M7" s="75"/>
      <c r="N7" s="74">
        <v>2019275</v>
      </c>
      <c r="O7" s="74">
        <v>2016050.1</v>
      </c>
      <c r="P7" s="75"/>
      <c r="Q7" s="74">
        <v>2001953</v>
      </c>
      <c r="R7" s="74">
        <v>2017181</v>
      </c>
      <c r="T7" s="74">
        <v>2011521.5244200001</v>
      </c>
      <c r="U7" s="74">
        <v>2009405</v>
      </c>
    </row>
    <row r="8" spans="1:21" x14ac:dyDescent="0.25">
      <c r="A8" s="23"/>
      <c r="B8" s="193" t="s">
        <v>114</v>
      </c>
      <c r="C8" s="193"/>
      <c r="D8" s="193"/>
      <c r="E8" s="193"/>
      <c r="F8" s="193"/>
      <c r="G8" s="48"/>
      <c r="H8" s="74">
        <v>41715</v>
      </c>
      <c r="I8" s="74">
        <v>46472</v>
      </c>
      <c r="J8" s="75"/>
      <c r="K8" s="74">
        <v>40501</v>
      </c>
      <c r="L8" s="74">
        <v>39741</v>
      </c>
      <c r="M8" s="75"/>
      <c r="N8" s="74">
        <v>39297</v>
      </c>
      <c r="O8" s="74">
        <v>37550.300000000003</v>
      </c>
      <c r="P8" s="75"/>
      <c r="Q8" s="74">
        <v>36957</v>
      </c>
      <c r="R8" s="74">
        <v>33289</v>
      </c>
      <c r="T8" s="74">
        <v>26833.68852</v>
      </c>
      <c r="U8" s="74">
        <v>22376</v>
      </c>
    </row>
    <row r="9" spans="1:21" x14ac:dyDescent="0.25">
      <c r="A9" s="23"/>
      <c r="B9" s="55" t="s">
        <v>115</v>
      </c>
      <c r="C9" s="55"/>
      <c r="D9" s="55"/>
      <c r="E9" s="55"/>
      <c r="F9" s="55"/>
      <c r="G9" s="7"/>
      <c r="H9" s="74">
        <v>100987</v>
      </c>
      <c r="I9" s="74">
        <v>93717</v>
      </c>
      <c r="J9" s="75"/>
      <c r="K9" s="74">
        <v>95670</v>
      </c>
      <c r="L9" s="74">
        <v>87709</v>
      </c>
      <c r="M9" s="75"/>
      <c r="N9" s="74">
        <v>77805</v>
      </c>
      <c r="O9" s="74">
        <v>76578.100000000006</v>
      </c>
      <c r="P9" s="75"/>
      <c r="Q9" s="74">
        <v>67854</v>
      </c>
      <c r="R9" s="74">
        <v>65223</v>
      </c>
      <c r="T9" s="74">
        <v>60322.717819999998</v>
      </c>
      <c r="U9" s="74">
        <v>59626</v>
      </c>
    </row>
    <row r="10" spans="1:21" x14ac:dyDescent="0.25">
      <c r="A10" s="23"/>
      <c r="B10" s="193" t="s">
        <v>116</v>
      </c>
      <c r="C10" s="193"/>
      <c r="D10" s="193"/>
      <c r="E10" s="193"/>
      <c r="F10" s="193"/>
      <c r="G10" s="7"/>
      <c r="H10" s="67">
        <v>20937</v>
      </c>
      <c r="I10" s="67">
        <v>19945</v>
      </c>
      <c r="J10" s="75"/>
      <c r="K10" s="67">
        <v>19993</v>
      </c>
      <c r="L10" s="67">
        <v>20728</v>
      </c>
      <c r="M10" s="75"/>
      <c r="N10" s="67">
        <v>27662</v>
      </c>
      <c r="O10" s="67">
        <v>97394</v>
      </c>
      <c r="P10" s="75"/>
      <c r="Q10" s="67">
        <v>95030</v>
      </c>
      <c r="R10" s="67">
        <v>94146</v>
      </c>
      <c r="T10" s="67">
        <v>89148.139120000007</v>
      </c>
      <c r="U10" s="67">
        <v>86743</v>
      </c>
    </row>
    <row r="11" spans="1:21" x14ac:dyDescent="0.25">
      <c r="A11" s="23"/>
      <c r="B11" s="193" t="s">
        <v>117</v>
      </c>
      <c r="C11" s="193"/>
      <c r="D11" s="193"/>
      <c r="E11" s="193"/>
      <c r="F11" s="193"/>
      <c r="G11" s="7"/>
      <c r="H11" s="74">
        <v>43226</v>
      </c>
      <c r="I11" s="74">
        <v>4634</v>
      </c>
      <c r="J11" s="75"/>
      <c r="K11" s="76">
        <v>0</v>
      </c>
      <c r="L11" s="76">
        <v>28153</v>
      </c>
      <c r="M11" s="75"/>
      <c r="N11" s="76">
        <v>27568</v>
      </c>
      <c r="O11" s="76">
        <v>29253.7</v>
      </c>
      <c r="P11" s="75"/>
      <c r="Q11" s="76">
        <v>30811</v>
      </c>
      <c r="R11" s="76">
        <v>32602</v>
      </c>
      <c r="T11" s="76">
        <v>32602.24641</v>
      </c>
      <c r="U11" s="76">
        <v>15366</v>
      </c>
    </row>
    <row r="12" spans="1:21" x14ac:dyDescent="0.25">
      <c r="A12" s="23"/>
      <c r="B12" s="55" t="s">
        <v>118</v>
      </c>
      <c r="C12" s="55"/>
      <c r="D12" s="55"/>
      <c r="E12" s="55"/>
      <c r="F12" s="55"/>
      <c r="G12" s="7"/>
      <c r="H12" s="74"/>
      <c r="I12" s="74"/>
      <c r="J12" s="75"/>
      <c r="K12" s="76">
        <v>4756</v>
      </c>
      <c r="L12" s="76">
        <v>4756</v>
      </c>
      <c r="M12" s="75"/>
      <c r="N12" s="76">
        <v>4756</v>
      </c>
      <c r="O12" s="76">
        <v>4151.2</v>
      </c>
      <c r="P12" s="75"/>
      <c r="Q12" s="76">
        <v>3778</v>
      </c>
      <c r="R12" s="76">
        <v>15293</v>
      </c>
      <c r="T12" s="76">
        <v>15290.357980000001</v>
      </c>
      <c r="U12" s="76">
        <v>15540</v>
      </c>
    </row>
    <row r="13" spans="1:21" x14ac:dyDescent="0.25">
      <c r="A13" s="23"/>
      <c r="B13" s="190" t="s">
        <v>119</v>
      </c>
      <c r="C13" s="190"/>
      <c r="D13" s="190"/>
      <c r="E13" s="190"/>
      <c r="F13" s="190"/>
      <c r="G13" s="77"/>
      <c r="H13" s="78">
        <v>2239315</v>
      </c>
      <c r="I13" s="78">
        <v>2201348</v>
      </c>
      <c r="J13" s="79"/>
      <c r="K13" s="78">
        <v>2195934</v>
      </c>
      <c r="L13" s="78">
        <v>2212557</v>
      </c>
      <c r="M13" s="79"/>
      <c r="N13" s="78">
        <v>2196363</v>
      </c>
      <c r="O13" s="78">
        <v>2260977.5</v>
      </c>
      <c r="P13" s="79"/>
      <c r="Q13" s="78">
        <v>2236383</v>
      </c>
      <c r="R13" s="78">
        <v>2257734</v>
      </c>
      <c r="T13" s="78">
        <f t="shared" ref="T13" si="0">SUM(T7:T12)</f>
        <v>2235718.6742700003</v>
      </c>
      <c r="U13" s="78">
        <f t="shared" ref="U13" si="1">SUM(U7:U12)</f>
        <v>2209056</v>
      </c>
    </row>
    <row r="14" spans="1:21" x14ac:dyDescent="0.25">
      <c r="A14" s="23"/>
      <c r="B14" s="2"/>
      <c r="C14" s="2"/>
      <c r="D14" s="2"/>
      <c r="E14" s="2"/>
      <c r="F14" s="2"/>
      <c r="G14" s="7"/>
      <c r="H14" s="80"/>
      <c r="I14" s="80"/>
      <c r="J14" s="80"/>
      <c r="K14" s="80"/>
      <c r="L14" s="80"/>
      <c r="M14" s="80"/>
      <c r="N14" s="80"/>
      <c r="O14" s="80"/>
      <c r="P14" s="80"/>
      <c r="Q14" s="80"/>
      <c r="R14" s="80"/>
      <c r="T14" s="80"/>
      <c r="U14" s="80"/>
    </row>
    <row r="15" spans="1:21" x14ac:dyDescent="0.25">
      <c r="A15" s="23"/>
      <c r="B15" s="194" t="s">
        <v>120</v>
      </c>
      <c r="C15" s="194"/>
      <c r="D15" s="194"/>
      <c r="E15" s="194"/>
      <c r="F15" s="194"/>
      <c r="G15" s="50"/>
      <c r="H15" s="81"/>
      <c r="I15" s="81"/>
      <c r="J15" s="81"/>
      <c r="K15" s="81"/>
      <c r="L15" s="81"/>
      <c r="M15" s="81"/>
      <c r="N15" s="81"/>
      <c r="O15" s="81"/>
      <c r="P15" s="81"/>
      <c r="Q15" s="81"/>
      <c r="R15" s="81"/>
      <c r="T15" s="81"/>
      <c r="U15" s="81"/>
    </row>
    <row r="16" spans="1:21" x14ac:dyDescent="0.25">
      <c r="A16" s="23"/>
      <c r="B16" s="193" t="s">
        <v>36</v>
      </c>
      <c r="C16" s="193"/>
      <c r="D16" s="193"/>
      <c r="E16" s="193"/>
      <c r="F16" s="193"/>
      <c r="G16" s="7"/>
      <c r="H16" s="67">
        <v>381085</v>
      </c>
      <c r="I16" s="67">
        <v>359661</v>
      </c>
      <c r="J16" s="75"/>
      <c r="K16" s="67">
        <v>314422</v>
      </c>
      <c r="L16" s="67">
        <v>315926</v>
      </c>
      <c r="M16" s="75"/>
      <c r="N16" s="67">
        <v>312549</v>
      </c>
      <c r="O16" s="67">
        <v>343033.4</v>
      </c>
      <c r="P16" s="75"/>
      <c r="Q16" s="67">
        <v>343820</v>
      </c>
      <c r="R16" s="67">
        <v>281062</v>
      </c>
      <c r="T16" s="67">
        <v>273570.50586999999</v>
      </c>
      <c r="U16" s="67">
        <v>234340</v>
      </c>
    </row>
    <row r="17" spans="1:21" x14ac:dyDescent="0.25">
      <c r="A17" s="23"/>
      <c r="B17" s="55" t="s">
        <v>121</v>
      </c>
      <c r="C17" s="55"/>
      <c r="D17" s="55"/>
      <c r="E17" s="55"/>
      <c r="F17" s="55"/>
      <c r="G17" s="7"/>
      <c r="H17" s="67">
        <v>660231</v>
      </c>
      <c r="I17" s="67">
        <v>547977</v>
      </c>
      <c r="J17" s="75"/>
      <c r="K17" s="67">
        <v>806791</v>
      </c>
      <c r="L17" s="67">
        <v>809330</v>
      </c>
      <c r="M17" s="75"/>
      <c r="N17" s="67">
        <v>800096</v>
      </c>
      <c r="O17" s="67">
        <v>731055.7</v>
      </c>
      <c r="P17" s="75"/>
      <c r="Q17" s="67">
        <v>522408</v>
      </c>
      <c r="R17" s="67">
        <v>352932</v>
      </c>
      <c r="T17" s="67">
        <v>463547.67122999998</v>
      </c>
      <c r="U17" s="67">
        <v>471735</v>
      </c>
    </row>
    <row r="18" spans="1:21" x14ac:dyDescent="0.25">
      <c r="A18" s="23"/>
      <c r="B18" s="193" t="s">
        <v>122</v>
      </c>
      <c r="C18" s="193"/>
      <c r="D18" s="193"/>
      <c r="E18" s="193"/>
      <c r="F18" s="193"/>
      <c r="G18" s="7"/>
      <c r="H18" s="67">
        <v>286755</v>
      </c>
      <c r="I18" s="67">
        <v>207451</v>
      </c>
      <c r="J18" s="75"/>
      <c r="K18" s="67">
        <v>246360</v>
      </c>
      <c r="L18" s="67">
        <v>170272</v>
      </c>
      <c r="M18" s="75"/>
      <c r="N18" s="67">
        <v>302562</v>
      </c>
      <c r="O18" s="67">
        <v>217221.3</v>
      </c>
      <c r="P18" s="75"/>
      <c r="Q18" s="67">
        <v>161697</v>
      </c>
      <c r="R18" s="67">
        <v>140678</v>
      </c>
      <c r="T18" s="67">
        <v>139929.90114</v>
      </c>
      <c r="U18" s="67">
        <v>133607</v>
      </c>
    </row>
    <row r="19" spans="1:21" x14ac:dyDescent="0.25">
      <c r="A19" s="23"/>
      <c r="B19" s="193" t="s">
        <v>123</v>
      </c>
      <c r="C19" s="193"/>
      <c r="D19" s="193"/>
      <c r="E19" s="193"/>
      <c r="F19" s="193"/>
      <c r="G19" s="7"/>
      <c r="H19" s="67">
        <v>10900</v>
      </c>
      <c r="I19" s="67">
        <v>13378</v>
      </c>
      <c r="J19" s="75"/>
      <c r="K19" s="67">
        <v>13063</v>
      </c>
      <c r="L19" s="67">
        <v>14203</v>
      </c>
      <c r="M19" s="75"/>
      <c r="N19" s="67">
        <v>11992</v>
      </c>
      <c r="O19" s="67">
        <v>14795.7</v>
      </c>
      <c r="P19" s="75"/>
      <c r="Q19" s="67">
        <v>18235</v>
      </c>
      <c r="R19" s="67">
        <v>8405</v>
      </c>
      <c r="T19" s="67">
        <v>10887.962539999999</v>
      </c>
      <c r="U19" s="67">
        <v>9523</v>
      </c>
    </row>
    <row r="20" spans="1:21" x14ac:dyDescent="0.25">
      <c r="A20" s="23"/>
      <c r="B20" s="55" t="s">
        <v>217</v>
      </c>
      <c r="C20" s="55"/>
      <c r="D20" s="55"/>
      <c r="E20" s="55"/>
      <c r="F20" s="55"/>
      <c r="G20" s="7"/>
      <c r="H20" s="67">
        <v>0</v>
      </c>
      <c r="I20" s="67">
        <v>0</v>
      </c>
      <c r="J20" s="75"/>
      <c r="K20" s="67">
        <v>0</v>
      </c>
      <c r="L20" s="67">
        <v>0</v>
      </c>
      <c r="M20" s="75"/>
      <c r="N20" s="67">
        <v>0</v>
      </c>
      <c r="O20" s="67">
        <v>0</v>
      </c>
      <c r="P20" s="75"/>
      <c r="Q20" s="67">
        <v>0</v>
      </c>
      <c r="R20" s="67">
        <v>0</v>
      </c>
      <c r="T20" s="67">
        <v>0</v>
      </c>
      <c r="U20" s="67">
        <v>9528</v>
      </c>
    </row>
    <row r="21" spans="1:21" x14ac:dyDescent="0.25">
      <c r="A21" s="23"/>
      <c r="B21" s="189" t="s">
        <v>124</v>
      </c>
      <c r="C21" s="189"/>
      <c r="D21" s="189"/>
      <c r="E21" s="189"/>
      <c r="F21" s="189"/>
      <c r="G21" s="82"/>
      <c r="H21" s="83">
        <v>882134</v>
      </c>
      <c r="I21" s="83">
        <v>77916</v>
      </c>
      <c r="J21" s="75"/>
      <c r="K21" s="83">
        <v>75038</v>
      </c>
      <c r="L21" s="83">
        <v>55420</v>
      </c>
      <c r="M21" s="75"/>
      <c r="N21" s="83">
        <v>15063</v>
      </c>
      <c r="O21" s="83">
        <v>5207</v>
      </c>
      <c r="P21" s="75"/>
      <c r="Q21" s="83">
        <v>94951</v>
      </c>
      <c r="R21" s="83">
        <v>223454</v>
      </c>
      <c r="T21" s="83">
        <v>337202.33358999999</v>
      </c>
      <c r="U21" s="83">
        <v>300590</v>
      </c>
    </row>
    <row r="22" spans="1:21" x14ac:dyDescent="0.25">
      <c r="A22" s="23"/>
      <c r="B22" s="191" t="s">
        <v>125</v>
      </c>
      <c r="C22" s="191"/>
      <c r="D22" s="191"/>
      <c r="E22" s="191"/>
      <c r="F22" s="191"/>
      <c r="G22" s="7"/>
      <c r="H22" s="175">
        <v>2221105</v>
      </c>
      <c r="I22" s="175">
        <v>1206382</v>
      </c>
      <c r="J22" s="79"/>
      <c r="K22" s="175">
        <v>1455674</v>
      </c>
      <c r="L22" s="175">
        <v>1365152</v>
      </c>
      <c r="M22" s="79"/>
      <c r="N22" s="175">
        <v>1442263</v>
      </c>
      <c r="O22" s="175">
        <v>1311313.1000000001</v>
      </c>
      <c r="P22" s="79"/>
      <c r="Q22" s="175">
        <v>1141110</v>
      </c>
      <c r="R22" s="175">
        <v>1006531</v>
      </c>
      <c r="S22" s="176"/>
      <c r="T22" s="175">
        <v>1225138.3743699999</v>
      </c>
      <c r="U22" s="175">
        <f>SUM(U16:U21)</f>
        <v>1159323</v>
      </c>
    </row>
    <row r="23" spans="1:21" ht="15.75" thickBot="1" x14ac:dyDescent="0.3">
      <c r="A23" s="23"/>
      <c r="B23" s="192" t="s">
        <v>126</v>
      </c>
      <c r="C23" s="192"/>
      <c r="D23" s="192"/>
      <c r="E23" s="192"/>
      <c r="F23" s="192"/>
      <c r="G23" s="84"/>
      <c r="H23" s="85">
        <v>4460420</v>
      </c>
      <c r="I23" s="85">
        <v>3407730</v>
      </c>
      <c r="J23" s="79"/>
      <c r="K23" s="85">
        <v>3651608</v>
      </c>
      <c r="L23" s="85">
        <v>3577709</v>
      </c>
      <c r="M23" s="79"/>
      <c r="N23" s="85">
        <v>3638626</v>
      </c>
      <c r="O23" s="85">
        <v>3572290.5</v>
      </c>
      <c r="P23" s="79"/>
      <c r="Q23" s="85">
        <v>3377493</v>
      </c>
      <c r="R23" s="85">
        <v>3264265</v>
      </c>
      <c r="T23" s="85">
        <v>3460857.0486400002</v>
      </c>
      <c r="U23" s="85">
        <f>U22+U13</f>
        <v>3368379</v>
      </c>
    </row>
    <row r="24" spans="1:21" x14ac:dyDescent="0.25">
      <c r="A24" s="23"/>
      <c r="B24" s="27"/>
      <c r="C24" s="27"/>
      <c r="D24" s="27"/>
      <c r="E24" s="27"/>
      <c r="F24" s="27"/>
      <c r="G24" s="28"/>
      <c r="H24" s="28"/>
      <c r="I24" s="28"/>
      <c r="J24" s="34"/>
      <c r="M24" s="34"/>
      <c r="P24" s="34"/>
    </row>
    <row r="25" spans="1:21" x14ac:dyDescent="0.25">
      <c r="A25" s="23"/>
      <c r="B25" s="188" t="s">
        <v>87</v>
      </c>
      <c r="C25" s="188"/>
      <c r="D25" s="188"/>
      <c r="E25" s="188"/>
      <c r="F25" s="188"/>
      <c r="G25" s="25"/>
      <c r="H25" s="31">
        <v>44012</v>
      </c>
      <c r="I25" s="31">
        <v>44196</v>
      </c>
      <c r="J25" s="32"/>
      <c r="K25" s="31">
        <v>44377</v>
      </c>
      <c r="L25" s="31">
        <f>L3</f>
        <v>44561</v>
      </c>
      <c r="M25" s="32"/>
      <c r="N25" s="31">
        <v>44742</v>
      </c>
      <c r="O25" s="31">
        <v>44926</v>
      </c>
      <c r="P25" s="32"/>
      <c r="Q25" s="31">
        <v>45107</v>
      </c>
      <c r="R25" s="31">
        <v>45291</v>
      </c>
      <c r="T25" s="31">
        <v>45473</v>
      </c>
      <c r="U25" s="31">
        <v>45657</v>
      </c>
    </row>
    <row r="26" spans="1:21" x14ac:dyDescent="0.25">
      <c r="A26" s="23"/>
      <c r="B26" s="23"/>
      <c r="C26" s="23"/>
      <c r="D26" s="23"/>
      <c r="E26" s="23"/>
      <c r="F26" s="23"/>
      <c r="G26" s="24"/>
      <c r="H26" s="24"/>
      <c r="I26" s="24"/>
      <c r="J26" s="30"/>
      <c r="M26" s="30"/>
      <c r="P26" s="30"/>
    </row>
    <row r="27" spans="1:21" x14ac:dyDescent="0.25">
      <c r="A27" s="33"/>
      <c r="B27" s="194" t="s">
        <v>127</v>
      </c>
      <c r="C27" s="194"/>
      <c r="D27" s="194"/>
      <c r="E27" s="194"/>
      <c r="F27" s="194"/>
      <c r="G27" s="194"/>
      <c r="H27" s="194"/>
      <c r="I27" s="2"/>
      <c r="J27" s="1"/>
      <c r="K27" s="2"/>
      <c r="L27" s="2"/>
      <c r="M27" s="1"/>
      <c r="N27" s="2"/>
      <c r="O27" s="2"/>
      <c r="P27" s="1"/>
      <c r="Q27" s="2"/>
      <c r="R27" s="2"/>
    </row>
    <row r="28" spans="1:21" x14ac:dyDescent="0.25">
      <c r="A28" s="33"/>
      <c r="B28" s="194" t="s">
        <v>128</v>
      </c>
      <c r="C28" s="194"/>
      <c r="D28" s="194"/>
      <c r="E28" s="194"/>
      <c r="F28" s="194"/>
      <c r="G28" s="7"/>
      <c r="H28" s="7"/>
      <c r="I28" s="7"/>
      <c r="J28" s="86"/>
      <c r="K28" s="2"/>
      <c r="L28" s="2"/>
      <c r="M28" s="86"/>
      <c r="N28" s="2"/>
      <c r="O28" s="2"/>
      <c r="P28" s="86"/>
      <c r="Q28" s="2"/>
      <c r="R28" s="2"/>
    </row>
    <row r="29" spans="1:21" x14ac:dyDescent="0.25">
      <c r="A29" s="33"/>
      <c r="B29" s="193" t="s">
        <v>129</v>
      </c>
      <c r="C29" s="193"/>
      <c r="D29" s="193"/>
      <c r="E29" s="193"/>
      <c r="F29" s="193"/>
      <c r="G29" s="7"/>
      <c r="H29" s="67">
        <v>14689</v>
      </c>
      <c r="I29" s="67">
        <v>100000</v>
      </c>
      <c r="J29" s="75"/>
      <c r="K29" s="67">
        <v>100000</v>
      </c>
      <c r="L29" s="67">
        <v>100000</v>
      </c>
      <c r="M29" s="75"/>
      <c r="N29" s="67">
        <v>91050</v>
      </c>
      <c r="O29" s="67">
        <v>91050</v>
      </c>
      <c r="P29" s="75"/>
      <c r="Q29" s="67">
        <v>108550</v>
      </c>
      <c r="R29" s="67">
        <v>108550</v>
      </c>
      <c r="T29" s="67">
        <v>108550.00000000001</v>
      </c>
      <c r="U29" s="67">
        <v>108550</v>
      </c>
    </row>
    <row r="30" spans="1:21" x14ac:dyDescent="0.25">
      <c r="A30" s="33"/>
      <c r="B30" s="189" t="s">
        <v>130</v>
      </c>
      <c r="C30" s="189"/>
      <c r="D30" s="189"/>
      <c r="E30" s="189"/>
      <c r="F30" s="189"/>
      <c r="G30" s="7"/>
      <c r="H30" s="67">
        <v>1768920</v>
      </c>
      <c r="I30" s="67">
        <v>1757192</v>
      </c>
      <c r="J30" s="75"/>
      <c r="K30" s="67">
        <v>1809065</v>
      </c>
      <c r="L30" s="67">
        <v>1784982</v>
      </c>
      <c r="M30" s="75"/>
      <c r="N30" s="67">
        <v>1722579</v>
      </c>
      <c r="O30" s="67">
        <v>1790040</v>
      </c>
      <c r="P30" s="75"/>
      <c r="Q30" s="67">
        <v>1955596</v>
      </c>
      <c r="R30" s="67">
        <v>1989043</v>
      </c>
      <c r="T30" s="67">
        <v>1984725.2321600008</v>
      </c>
      <c r="U30" s="67">
        <v>1973212</v>
      </c>
    </row>
    <row r="31" spans="1:21" x14ac:dyDescent="0.25">
      <c r="A31" s="33"/>
      <c r="B31" s="190" t="s">
        <v>131</v>
      </c>
      <c r="C31" s="190"/>
      <c r="D31" s="190"/>
      <c r="E31" s="190"/>
      <c r="F31" s="190"/>
      <c r="G31" s="87"/>
      <c r="H31" s="69">
        <v>1783609</v>
      </c>
      <c r="I31" s="69">
        <v>1857192</v>
      </c>
      <c r="J31" s="79"/>
      <c r="K31" s="69">
        <v>1909065</v>
      </c>
      <c r="L31" s="69">
        <v>1884982</v>
      </c>
      <c r="M31" s="79"/>
      <c r="N31" s="69">
        <v>1813629</v>
      </c>
      <c r="O31" s="69">
        <v>1881090</v>
      </c>
      <c r="P31" s="79"/>
      <c r="Q31" s="69">
        <v>2064146</v>
      </c>
      <c r="R31" s="69">
        <v>2097593</v>
      </c>
      <c r="T31" s="69">
        <v>2093275.2321600008</v>
      </c>
      <c r="U31" s="69">
        <f>SUM(U29:U30)</f>
        <v>2081762</v>
      </c>
    </row>
    <row r="32" spans="1:21" x14ac:dyDescent="0.25">
      <c r="A32" s="33"/>
      <c r="B32" s="6"/>
      <c r="C32" s="2"/>
      <c r="D32" s="2"/>
      <c r="E32" s="2"/>
      <c r="F32" s="2"/>
      <c r="G32" s="7"/>
      <c r="H32" s="50"/>
      <c r="I32" s="50"/>
      <c r="J32" s="88"/>
      <c r="K32" s="50"/>
      <c r="L32" s="50"/>
      <c r="M32" s="88"/>
      <c r="N32" s="50"/>
      <c r="O32" s="50"/>
      <c r="P32" s="88"/>
      <c r="Q32" s="50"/>
      <c r="R32" s="50"/>
    </row>
    <row r="33" spans="1:21" x14ac:dyDescent="0.25">
      <c r="A33" s="33"/>
      <c r="B33" s="194" t="s">
        <v>132</v>
      </c>
      <c r="C33" s="194"/>
      <c r="D33" s="194"/>
      <c r="E33" s="194"/>
      <c r="F33" s="194"/>
      <c r="G33" s="50"/>
      <c r="H33" s="50"/>
      <c r="I33" s="50"/>
      <c r="J33" s="88"/>
      <c r="K33" s="50"/>
      <c r="L33" s="50"/>
      <c r="M33" s="88"/>
      <c r="N33" s="50"/>
      <c r="O33" s="50"/>
      <c r="P33" s="88"/>
      <c r="Q33" s="50"/>
      <c r="R33" s="50"/>
    </row>
    <row r="34" spans="1:21" x14ac:dyDescent="0.25">
      <c r="A34" s="33"/>
      <c r="B34" s="194" t="s">
        <v>133</v>
      </c>
      <c r="C34" s="194"/>
      <c r="D34" s="194"/>
      <c r="E34" s="194"/>
      <c r="F34" s="194"/>
      <c r="G34" s="7"/>
      <c r="H34" s="7"/>
      <c r="I34" s="7"/>
      <c r="J34" s="86"/>
      <c r="K34" s="7"/>
      <c r="L34" s="7"/>
      <c r="M34" s="86"/>
      <c r="N34" s="7"/>
      <c r="O34" s="7"/>
      <c r="P34" s="86"/>
      <c r="Q34" s="7"/>
      <c r="R34" s="7"/>
    </row>
    <row r="35" spans="1:21" x14ac:dyDescent="0.25">
      <c r="A35" s="33"/>
      <c r="B35" s="193" t="s">
        <v>134</v>
      </c>
      <c r="C35" s="193"/>
      <c r="D35" s="193"/>
      <c r="E35" s="193"/>
      <c r="F35" s="193"/>
      <c r="G35" s="7"/>
      <c r="H35" s="67">
        <v>619250</v>
      </c>
      <c r="I35" s="67">
        <v>671163</v>
      </c>
      <c r="J35" s="75"/>
      <c r="K35" s="67">
        <v>671674</v>
      </c>
      <c r="L35" s="67">
        <v>672058</v>
      </c>
      <c r="M35" s="75"/>
      <c r="N35" s="67">
        <v>672442</v>
      </c>
      <c r="O35" s="67">
        <v>682461</v>
      </c>
      <c r="P35" s="75"/>
      <c r="Q35" s="67">
        <v>505886</v>
      </c>
      <c r="R35" s="67">
        <v>505871</v>
      </c>
      <c r="T35" s="67">
        <v>505768.94558999996</v>
      </c>
      <c r="U35" s="67">
        <v>505634</v>
      </c>
    </row>
    <row r="36" spans="1:21" x14ac:dyDescent="0.25">
      <c r="A36" s="33"/>
      <c r="B36" s="55" t="s">
        <v>135</v>
      </c>
      <c r="C36" s="55"/>
      <c r="D36" s="55"/>
      <c r="E36" s="55"/>
      <c r="F36" s="55"/>
      <c r="G36" s="7"/>
      <c r="H36" s="74">
        <v>90403</v>
      </c>
      <c r="I36" s="74">
        <v>82812</v>
      </c>
      <c r="J36" s="75"/>
      <c r="K36" s="74">
        <v>82005</v>
      </c>
      <c r="L36" s="74">
        <v>73247</v>
      </c>
      <c r="M36" s="75"/>
      <c r="N36" s="74">
        <v>64337</v>
      </c>
      <c r="O36" s="74">
        <v>65689</v>
      </c>
      <c r="P36" s="75"/>
      <c r="Q36" s="74">
        <v>55238</v>
      </c>
      <c r="R36" s="74">
        <v>51741</v>
      </c>
      <c r="T36" s="74">
        <v>50399.140070000001</v>
      </c>
      <c r="U36" s="74">
        <v>42283</v>
      </c>
    </row>
    <row r="37" spans="1:21" x14ac:dyDescent="0.25">
      <c r="A37" s="33"/>
      <c r="B37" s="193" t="s">
        <v>136</v>
      </c>
      <c r="C37" s="193"/>
      <c r="D37" s="193"/>
      <c r="E37" s="193"/>
      <c r="F37" s="193"/>
      <c r="G37" s="7"/>
      <c r="H37" s="67">
        <v>7961</v>
      </c>
      <c r="I37" s="67">
        <v>9520</v>
      </c>
      <c r="J37" s="75"/>
      <c r="K37" s="67">
        <v>8555</v>
      </c>
      <c r="L37" s="67">
        <v>8680</v>
      </c>
      <c r="M37" s="75"/>
      <c r="N37" s="67">
        <v>7977</v>
      </c>
      <c r="O37" s="67">
        <v>7011</v>
      </c>
      <c r="P37" s="75"/>
      <c r="Q37" s="67">
        <v>30503</v>
      </c>
      <c r="R37" s="67">
        <v>28228</v>
      </c>
      <c r="T37" s="67">
        <v>27420.272300000001</v>
      </c>
      <c r="U37" s="67">
        <v>38407</v>
      </c>
    </row>
    <row r="38" spans="1:21" x14ac:dyDescent="0.25">
      <c r="A38" s="33"/>
      <c r="B38" s="193" t="s">
        <v>137</v>
      </c>
      <c r="C38" s="193"/>
      <c r="D38" s="193"/>
      <c r="E38" s="193"/>
      <c r="F38" s="193"/>
      <c r="G38" s="7"/>
      <c r="H38" s="67">
        <v>36213</v>
      </c>
      <c r="I38" s="67">
        <v>2966</v>
      </c>
      <c r="J38" s="75"/>
      <c r="K38" s="76">
        <v>10117</v>
      </c>
      <c r="L38" s="76">
        <v>38683</v>
      </c>
      <c r="M38" s="75"/>
      <c r="N38" s="76">
        <v>38373</v>
      </c>
      <c r="O38" s="76">
        <v>42742</v>
      </c>
      <c r="P38" s="75"/>
      <c r="Q38" s="76">
        <v>36923</v>
      </c>
      <c r="R38" s="76">
        <v>30190</v>
      </c>
      <c r="T38" s="76">
        <v>29571.176640000001</v>
      </c>
      <c r="U38" s="76">
        <v>9336</v>
      </c>
    </row>
    <row r="39" spans="1:21" x14ac:dyDescent="0.25">
      <c r="A39" s="33"/>
      <c r="B39" s="89" t="s">
        <v>138</v>
      </c>
      <c r="C39" s="89"/>
      <c r="D39" s="89"/>
      <c r="E39" s="89"/>
      <c r="F39" s="89"/>
      <c r="G39" s="7"/>
      <c r="H39" s="67">
        <v>19113</v>
      </c>
      <c r="I39" s="67">
        <v>0</v>
      </c>
      <c r="J39" s="75"/>
      <c r="K39" s="67">
        <v>0</v>
      </c>
      <c r="L39" s="67">
        <v>0</v>
      </c>
      <c r="M39" s="75"/>
      <c r="N39" s="67">
        <v>0</v>
      </c>
      <c r="O39" s="67">
        <v>0</v>
      </c>
      <c r="P39" s="75"/>
      <c r="Q39" s="67">
        <v>0</v>
      </c>
      <c r="R39" s="67">
        <v>0</v>
      </c>
      <c r="T39" s="67">
        <v>0</v>
      </c>
      <c r="U39" s="67">
        <v>0</v>
      </c>
    </row>
    <row r="40" spans="1:21" x14ac:dyDescent="0.25">
      <c r="A40" s="33"/>
      <c r="B40" s="190" t="s">
        <v>139</v>
      </c>
      <c r="C40" s="190"/>
      <c r="D40" s="190"/>
      <c r="E40" s="190"/>
      <c r="F40" s="190"/>
      <c r="G40" s="87"/>
      <c r="H40" s="69">
        <v>772940</v>
      </c>
      <c r="I40" s="69">
        <v>766461</v>
      </c>
      <c r="J40" s="79"/>
      <c r="K40" s="69">
        <v>772351</v>
      </c>
      <c r="L40" s="69">
        <v>792668</v>
      </c>
      <c r="M40" s="79"/>
      <c r="N40" s="69">
        <v>783130</v>
      </c>
      <c r="O40" s="69">
        <v>797902</v>
      </c>
      <c r="P40" s="79"/>
      <c r="Q40" s="69">
        <v>628550</v>
      </c>
      <c r="R40" s="69">
        <v>616030</v>
      </c>
      <c r="T40" s="69">
        <v>613159.5345999999</v>
      </c>
      <c r="U40" s="69">
        <f>SUM(U35:U39)</f>
        <v>595660</v>
      </c>
    </row>
    <row r="41" spans="1:21" x14ac:dyDescent="0.25">
      <c r="A41" s="33"/>
      <c r="B41" s="2"/>
      <c r="C41" s="2"/>
      <c r="D41" s="2"/>
      <c r="E41" s="2"/>
      <c r="F41" s="2"/>
      <c r="G41" s="7"/>
      <c r="H41" s="90"/>
      <c r="I41" s="90"/>
      <c r="J41" s="73"/>
      <c r="K41" s="90"/>
      <c r="L41" s="90"/>
      <c r="M41" s="73"/>
      <c r="N41" s="90"/>
      <c r="O41" s="90"/>
      <c r="P41" s="73"/>
      <c r="Q41" s="90"/>
      <c r="R41" s="90"/>
    </row>
    <row r="42" spans="1:21" x14ac:dyDescent="0.25">
      <c r="A42" s="33"/>
      <c r="B42" s="6" t="s">
        <v>140</v>
      </c>
      <c r="C42" s="2"/>
      <c r="D42" s="2"/>
      <c r="E42" s="2"/>
      <c r="F42" s="2"/>
      <c r="G42" s="7"/>
      <c r="H42" s="90"/>
      <c r="I42" s="90"/>
      <c r="J42" s="73"/>
      <c r="K42" s="90"/>
      <c r="L42" s="90"/>
      <c r="M42" s="73"/>
      <c r="N42" s="90"/>
      <c r="O42" s="90"/>
      <c r="P42" s="73"/>
      <c r="Q42" s="90"/>
      <c r="R42" s="90"/>
    </row>
    <row r="43" spans="1:21" x14ac:dyDescent="0.25">
      <c r="A43" s="33"/>
      <c r="B43" s="193" t="s">
        <v>141</v>
      </c>
      <c r="C43" s="193"/>
      <c r="D43" s="193"/>
      <c r="E43" s="193"/>
      <c r="F43" s="193"/>
      <c r="G43" s="7"/>
      <c r="H43" s="67">
        <v>1096859</v>
      </c>
      <c r="I43" s="67">
        <v>448</v>
      </c>
      <c r="J43" s="75"/>
      <c r="K43" s="67">
        <v>0</v>
      </c>
      <c r="L43" s="67">
        <v>0</v>
      </c>
      <c r="M43" s="75"/>
      <c r="N43" s="67">
        <v>153162</v>
      </c>
      <c r="O43" s="67">
        <v>1045</v>
      </c>
      <c r="P43" s="75"/>
      <c r="Q43" s="67">
        <v>1044</v>
      </c>
      <c r="R43" s="67">
        <v>937</v>
      </c>
      <c r="T43" s="67">
        <v>919.62699999999995</v>
      </c>
      <c r="U43" s="67">
        <v>936</v>
      </c>
    </row>
    <row r="44" spans="1:21" x14ac:dyDescent="0.25">
      <c r="A44" s="33"/>
      <c r="B44" s="55" t="s">
        <v>135</v>
      </c>
      <c r="C44" s="55"/>
      <c r="D44" s="55"/>
      <c r="E44" s="55"/>
      <c r="F44" s="55"/>
      <c r="G44" s="7"/>
      <c r="H44" s="74">
        <v>20708</v>
      </c>
      <c r="I44" s="74">
        <v>20563</v>
      </c>
      <c r="J44" s="75"/>
      <c r="K44" s="74">
        <v>23150</v>
      </c>
      <c r="L44" s="74">
        <v>23076</v>
      </c>
      <c r="M44" s="75"/>
      <c r="N44" s="67">
        <v>21876</v>
      </c>
      <c r="O44" s="67">
        <v>23874</v>
      </c>
      <c r="P44" s="75"/>
      <c r="Q44" s="67">
        <v>21842</v>
      </c>
      <c r="R44" s="67">
        <v>21004</v>
      </c>
      <c r="T44" s="67">
        <v>16446.39028</v>
      </c>
      <c r="U44" s="67">
        <v>23049</v>
      </c>
    </row>
    <row r="45" spans="1:21" x14ac:dyDescent="0.25">
      <c r="A45" s="33"/>
      <c r="B45" s="193" t="s">
        <v>142</v>
      </c>
      <c r="C45" s="193"/>
      <c r="D45" s="193"/>
      <c r="E45" s="193"/>
      <c r="F45" s="193"/>
      <c r="G45" s="7"/>
      <c r="H45" s="74">
        <v>488198</v>
      </c>
      <c r="I45" s="74">
        <v>402998</v>
      </c>
      <c r="J45" s="75"/>
      <c r="K45" s="74">
        <v>630091</v>
      </c>
      <c r="L45" s="74">
        <v>554333</v>
      </c>
      <c r="M45" s="75"/>
      <c r="N45" s="74">
        <v>612135</v>
      </c>
      <c r="O45" s="74">
        <v>537362</v>
      </c>
      <c r="P45" s="75"/>
      <c r="Q45" s="74">
        <v>399192</v>
      </c>
      <c r="R45" s="74">
        <v>292288</v>
      </c>
      <c r="T45" s="74">
        <v>403298.42434000003</v>
      </c>
      <c r="U45" s="74">
        <v>378793</v>
      </c>
    </row>
    <row r="46" spans="1:21" x14ac:dyDescent="0.25">
      <c r="A46" s="33"/>
      <c r="B46" s="193" t="s">
        <v>143</v>
      </c>
      <c r="C46" s="193"/>
      <c r="D46" s="193"/>
      <c r="E46" s="193"/>
      <c r="F46" s="193"/>
      <c r="G46" s="7"/>
      <c r="H46" s="67">
        <v>48433</v>
      </c>
      <c r="I46" s="67">
        <v>102501</v>
      </c>
      <c r="J46" s="75"/>
      <c r="K46" s="67">
        <v>129234</v>
      </c>
      <c r="L46" s="67">
        <v>84730</v>
      </c>
      <c r="M46" s="75"/>
      <c r="N46" s="67">
        <v>62613</v>
      </c>
      <c r="O46" s="67">
        <v>105041</v>
      </c>
      <c r="P46" s="75"/>
      <c r="Q46" s="67">
        <v>97656</v>
      </c>
      <c r="R46" s="67">
        <v>90973</v>
      </c>
      <c r="T46" s="67">
        <v>199723.94093000001</v>
      </c>
      <c r="U46" s="67">
        <v>146350</v>
      </c>
    </row>
    <row r="47" spans="1:21" x14ac:dyDescent="0.25">
      <c r="A47" s="33"/>
      <c r="B47" s="193" t="s">
        <v>144</v>
      </c>
      <c r="C47" s="193"/>
      <c r="D47" s="193"/>
      <c r="E47" s="193"/>
      <c r="F47" s="193"/>
      <c r="G47" s="7"/>
      <c r="H47" s="67">
        <v>15342</v>
      </c>
      <c r="I47" s="67">
        <v>13718</v>
      </c>
      <c r="J47" s="75"/>
      <c r="K47" s="67">
        <v>32235</v>
      </c>
      <c r="L47" s="67">
        <v>10081</v>
      </c>
      <c r="M47" s="75"/>
      <c r="N47" s="67">
        <v>10133</v>
      </c>
      <c r="O47" s="67">
        <v>15312</v>
      </c>
      <c r="P47" s="75"/>
      <c r="Q47" s="67">
        <v>9276</v>
      </c>
      <c r="R47" s="67">
        <v>2865</v>
      </c>
      <c r="T47" s="67">
        <v>720</v>
      </c>
      <c r="U47" s="67">
        <v>0</v>
      </c>
    </row>
    <row r="48" spans="1:21" x14ac:dyDescent="0.25">
      <c r="A48" s="33"/>
      <c r="B48" s="193" t="s">
        <v>145</v>
      </c>
      <c r="C48" s="193"/>
      <c r="D48" s="193"/>
      <c r="E48" s="193"/>
      <c r="F48" s="193"/>
      <c r="G48" s="7"/>
      <c r="H48" s="67">
        <v>30532</v>
      </c>
      <c r="I48" s="67">
        <v>31407</v>
      </c>
      <c r="J48" s="75"/>
      <c r="K48" s="67">
        <v>34222</v>
      </c>
      <c r="L48" s="67">
        <v>34718</v>
      </c>
      <c r="M48" s="75"/>
      <c r="N48" s="67">
        <v>31910</v>
      </c>
      <c r="O48" s="67">
        <v>28042</v>
      </c>
      <c r="P48" s="75"/>
      <c r="Q48" s="67">
        <v>28667</v>
      </c>
      <c r="R48" s="67">
        <v>27124</v>
      </c>
      <c r="T48" s="67">
        <v>28193.930700000001</v>
      </c>
      <c r="U48" s="67">
        <v>34887</v>
      </c>
    </row>
    <row r="49" spans="1:21" x14ac:dyDescent="0.25">
      <c r="A49" s="33"/>
      <c r="B49" s="55" t="s">
        <v>146</v>
      </c>
      <c r="C49" s="55"/>
      <c r="D49" s="55"/>
      <c r="E49" s="55"/>
      <c r="F49" s="55"/>
      <c r="G49" s="7"/>
      <c r="H49" s="67">
        <v>55246</v>
      </c>
      <c r="I49" s="67">
        <v>35905</v>
      </c>
      <c r="J49" s="75"/>
      <c r="K49" s="67">
        <v>36192</v>
      </c>
      <c r="L49" s="67">
        <v>44998</v>
      </c>
      <c r="M49" s="75"/>
      <c r="N49" s="67">
        <v>60390</v>
      </c>
      <c r="O49" s="67">
        <v>40750</v>
      </c>
      <c r="P49" s="75"/>
      <c r="Q49" s="67">
        <v>44425</v>
      </c>
      <c r="R49" s="67">
        <v>19427</v>
      </c>
      <c r="T49" s="67">
        <v>21409.580750000001</v>
      </c>
      <c r="U49" s="67">
        <v>39283</v>
      </c>
    </row>
    <row r="50" spans="1:21" x14ac:dyDescent="0.25">
      <c r="A50" s="33"/>
      <c r="B50" s="189" t="s">
        <v>138</v>
      </c>
      <c r="C50" s="189"/>
      <c r="D50" s="189"/>
      <c r="E50" s="189"/>
      <c r="F50" s="189"/>
      <c r="G50" s="7"/>
      <c r="H50" s="67">
        <v>148553</v>
      </c>
      <c r="I50" s="67">
        <v>176537</v>
      </c>
      <c r="J50" s="75"/>
      <c r="K50" s="67">
        <v>85068</v>
      </c>
      <c r="L50" s="67">
        <v>148124</v>
      </c>
      <c r="M50" s="75"/>
      <c r="N50" s="67">
        <v>89648</v>
      </c>
      <c r="O50" s="67">
        <v>141872</v>
      </c>
      <c r="P50" s="75"/>
      <c r="Q50" s="67">
        <v>82694</v>
      </c>
      <c r="R50" s="67">
        <v>96024</v>
      </c>
      <c r="T50" s="67">
        <v>83710.387940000001</v>
      </c>
      <c r="U50" s="67">
        <v>67659</v>
      </c>
    </row>
    <row r="51" spans="1:21" x14ac:dyDescent="0.25">
      <c r="A51" s="33"/>
      <c r="B51" s="190" t="s">
        <v>147</v>
      </c>
      <c r="C51" s="190"/>
      <c r="D51" s="190"/>
      <c r="E51" s="190"/>
      <c r="F51" s="190"/>
      <c r="G51" s="77"/>
      <c r="H51" s="69">
        <v>1903871</v>
      </c>
      <c r="I51" s="69">
        <v>784077</v>
      </c>
      <c r="J51" s="79"/>
      <c r="K51" s="69">
        <v>970192</v>
      </c>
      <c r="L51" s="69">
        <v>900060</v>
      </c>
      <c r="M51" s="79"/>
      <c r="N51" s="69">
        <v>1041867</v>
      </c>
      <c r="O51" s="69">
        <v>893299</v>
      </c>
      <c r="P51" s="79"/>
      <c r="Q51" s="69">
        <v>684796</v>
      </c>
      <c r="R51" s="69">
        <v>550642</v>
      </c>
      <c r="T51" s="69">
        <v>754422.28194000013</v>
      </c>
      <c r="U51" s="69">
        <f>SUM(U43:U50)</f>
        <v>690957</v>
      </c>
    </row>
    <row r="52" spans="1:21" x14ac:dyDescent="0.25">
      <c r="A52" s="33"/>
      <c r="B52" s="191" t="s">
        <v>148</v>
      </c>
      <c r="C52" s="191"/>
      <c r="D52" s="191"/>
      <c r="E52" s="191"/>
      <c r="F52" s="191"/>
      <c r="G52" s="7"/>
      <c r="H52" s="91">
        <v>2676811</v>
      </c>
      <c r="I52" s="91">
        <v>1550538</v>
      </c>
      <c r="J52" s="79"/>
      <c r="K52" s="91">
        <v>1742543</v>
      </c>
      <c r="L52" s="91">
        <v>1692727</v>
      </c>
      <c r="M52" s="79"/>
      <c r="N52" s="91">
        <v>1824997</v>
      </c>
      <c r="O52" s="91">
        <v>1691201</v>
      </c>
      <c r="P52" s="79"/>
      <c r="Q52" s="91">
        <v>1313347</v>
      </c>
      <c r="R52" s="91">
        <v>1166671</v>
      </c>
      <c r="T52" s="91">
        <v>1367581.81654</v>
      </c>
      <c r="U52" s="91">
        <f>U51+U40</f>
        <v>1286617</v>
      </c>
    </row>
    <row r="53" spans="1:21" ht="15.75" thickBot="1" x14ac:dyDescent="0.3">
      <c r="A53" s="33"/>
      <c r="B53" s="192" t="s">
        <v>149</v>
      </c>
      <c r="C53" s="192"/>
      <c r="D53" s="192"/>
      <c r="E53" s="192"/>
      <c r="F53" s="192"/>
      <c r="G53" s="84"/>
      <c r="H53" s="92">
        <v>4460420</v>
      </c>
      <c r="I53" s="92">
        <v>3407730</v>
      </c>
      <c r="J53" s="79"/>
      <c r="K53" s="92">
        <v>3651608</v>
      </c>
      <c r="L53" s="92">
        <v>3577709</v>
      </c>
      <c r="M53" s="79"/>
      <c r="N53" s="92">
        <v>3638626</v>
      </c>
      <c r="O53" s="92">
        <v>3572291</v>
      </c>
      <c r="P53" s="79"/>
      <c r="Q53" s="92">
        <v>3377493</v>
      </c>
      <c r="R53" s="92">
        <v>3264265</v>
      </c>
      <c r="T53" s="92">
        <v>3460857.0487000011</v>
      </c>
      <c r="U53" s="92">
        <f>U52+U31</f>
        <v>3368379</v>
      </c>
    </row>
    <row r="54" spans="1:21" x14ac:dyDescent="0.25">
      <c r="H54" s="19"/>
      <c r="I54" s="19"/>
      <c r="J54" s="35"/>
      <c r="M54" s="35"/>
      <c r="P54" s="35"/>
    </row>
    <row r="55" spans="1:21" x14ac:dyDescent="0.25">
      <c r="B55" s="17" t="s">
        <v>150</v>
      </c>
      <c r="J55" s="18"/>
      <c r="M55" s="18"/>
      <c r="P55" s="18"/>
    </row>
    <row r="56" spans="1:21" x14ac:dyDescent="0.25">
      <c r="J56" s="18"/>
      <c r="M56" s="18"/>
      <c r="P56" s="18"/>
    </row>
    <row r="57" spans="1:21" x14ac:dyDescent="0.25">
      <c r="A57" s="23"/>
      <c r="B57" s="188" t="s">
        <v>87</v>
      </c>
      <c r="C57" s="188"/>
      <c r="D57" s="188"/>
      <c r="E57" s="188"/>
      <c r="F57" s="188"/>
      <c r="G57" s="25"/>
      <c r="H57" s="31">
        <v>44012</v>
      </c>
      <c r="I57" s="31">
        <v>44196</v>
      </c>
      <c r="J57" s="32"/>
      <c r="K57" s="31">
        <v>44377</v>
      </c>
      <c r="L57" s="31">
        <f>L25</f>
        <v>44561</v>
      </c>
      <c r="M57" s="32"/>
      <c r="N57" s="31">
        <v>44742</v>
      </c>
      <c r="O57" s="31">
        <f>O25</f>
        <v>44926</v>
      </c>
      <c r="P57" s="32"/>
      <c r="Q57" s="31">
        <v>45107</v>
      </c>
      <c r="R57" s="31">
        <v>45291</v>
      </c>
      <c r="T57" s="31">
        <v>45473</v>
      </c>
      <c r="U57" s="31">
        <v>45657</v>
      </c>
    </row>
    <row r="58" spans="1:21" x14ac:dyDescent="0.25">
      <c r="B58" s="93" t="s">
        <v>151</v>
      </c>
      <c r="C58" s="93"/>
      <c r="D58" s="93"/>
      <c r="E58" s="93"/>
      <c r="F58" s="93"/>
      <c r="G58" s="94"/>
      <c r="H58" s="94">
        <v>1777347</v>
      </c>
      <c r="I58" s="94">
        <v>1777347</v>
      </c>
      <c r="J58" s="79"/>
      <c r="K58" s="94">
        <v>1857192</v>
      </c>
      <c r="L58" s="94">
        <v>1857192</v>
      </c>
      <c r="M58" s="79"/>
      <c r="N58" s="94">
        <v>1884982</v>
      </c>
      <c r="O58" s="94">
        <v>1884982</v>
      </c>
      <c r="P58" s="79"/>
      <c r="Q58" s="94">
        <v>1881090</v>
      </c>
      <c r="R58" s="94">
        <v>1881090</v>
      </c>
      <c r="T58" s="94">
        <f>R31</f>
        <v>2097593</v>
      </c>
      <c r="U58" s="94">
        <f>T58</f>
        <v>2097593</v>
      </c>
    </row>
    <row r="59" spans="1:21" x14ac:dyDescent="0.25">
      <c r="B59" s="95" t="s">
        <v>152</v>
      </c>
      <c r="C59" s="95"/>
      <c r="D59" s="95"/>
      <c r="E59" s="95"/>
      <c r="F59" s="95"/>
      <c r="G59" s="2"/>
      <c r="H59" s="67">
        <v>6710</v>
      </c>
      <c r="I59" s="67">
        <v>92165</v>
      </c>
      <c r="J59" s="75"/>
      <c r="K59" s="67">
        <v>109316</v>
      </c>
      <c r="L59" s="67">
        <v>264552</v>
      </c>
      <c r="M59" s="75"/>
      <c r="N59" s="67">
        <v>99253</v>
      </c>
      <c r="O59" s="67">
        <v>170309</v>
      </c>
      <c r="P59" s="75"/>
      <c r="Q59" s="67">
        <v>6847</v>
      </c>
      <c r="R59" s="67">
        <v>14656</v>
      </c>
      <c r="T59" s="67">
        <v>6757.0287899999221</v>
      </c>
      <c r="U59" s="67">
        <v>-5134</v>
      </c>
    </row>
    <row r="60" spans="1:21" x14ac:dyDescent="0.25">
      <c r="B60" s="2" t="s">
        <v>153</v>
      </c>
      <c r="C60" s="2"/>
      <c r="D60" s="2"/>
      <c r="E60" s="2"/>
      <c r="F60" s="2"/>
      <c r="G60" s="2"/>
      <c r="H60" s="67">
        <v>-448</v>
      </c>
      <c r="I60" s="67">
        <v>3236</v>
      </c>
      <c r="J60" s="75"/>
      <c r="K60" s="67">
        <v>-462</v>
      </c>
      <c r="L60" s="67">
        <v>-2112</v>
      </c>
      <c r="M60" s="75"/>
      <c r="N60" s="67">
        <v>-4455</v>
      </c>
      <c r="O60" s="67">
        <v>-11721</v>
      </c>
      <c r="P60" s="75"/>
      <c r="Q60" s="67">
        <v>-18473</v>
      </c>
      <c r="R60" s="67">
        <v>1662</v>
      </c>
      <c r="T60" s="67">
        <v>-8376</v>
      </c>
      <c r="U60" s="67">
        <v>-11778</v>
      </c>
    </row>
    <row r="61" spans="1:21" x14ac:dyDescent="0.25">
      <c r="B61" s="2" t="s">
        <v>154</v>
      </c>
      <c r="C61" s="2"/>
      <c r="D61" s="2"/>
      <c r="E61" s="2"/>
      <c r="F61" s="2"/>
      <c r="G61" s="2"/>
      <c r="H61" s="67">
        <v>0</v>
      </c>
      <c r="I61" s="67">
        <v>444</v>
      </c>
      <c r="J61" s="75"/>
      <c r="K61" s="67">
        <v>2609</v>
      </c>
      <c r="L61" s="67">
        <v>4930</v>
      </c>
      <c r="M61" s="75"/>
      <c r="N61" s="67">
        <v>2946</v>
      </c>
      <c r="O61" s="67">
        <v>6615</v>
      </c>
      <c r="P61" s="75"/>
      <c r="Q61" s="67">
        <v>4205</v>
      </c>
      <c r="R61" s="67">
        <v>9707</v>
      </c>
      <c r="T61" s="67">
        <v>3190</v>
      </c>
      <c r="U61" s="67">
        <v>6969</v>
      </c>
    </row>
    <row r="62" spans="1:21" x14ac:dyDescent="0.25">
      <c r="B62" s="2" t="s">
        <v>155</v>
      </c>
      <c r="C62" s="2"/>
      <c r="D62" s="2"/>
      <c r="E62" s="2"/>
      <c r="F62" s="2"/>
      <c r="G62" s="2"/>
      <c r="H62" s="67">
        <v>0</v>
      </c>
      <c r="I62" s="67">
        <v>-16000</v>
      </c>
      <c r="J62" s="75"/>
      <c r="K62" s="67">
        <v>0</v>
      </c>
      <c r="L62" s="67">
        <v>-179990</v>
      </c>
      <c r="M62" s="75"/>
      <c r="N62" s="67">
        <v>-36821</v>
      </c>
      <c r="O62" s="67">
        <v>-36821</v>
      </c>
      <c r="P62" s="75"/>
      <c r="Q62" s="67">
        <v>-7935</v>
      </c>
      <c r="R62" s="67">
        <v>-7935</v>
      </c>
      <c r="T62" s="67">
        <v>-5888</v>
      </c>
      <c r="U62" s="67">
        <v>-5888</v>
      </c>
    </row>
    <row r="63" spans="1:21" x14ac:dyDescent="0.25">
      <c r="B63" s="2" t="s">
        <v>156</v>
      </c>
      <c r="C63" s="2"/>
      <c r="D63" s="2"/>
      <c r="E63" s="2"/>
      <c r="F63" s="2"/>
      <c r="G63" s="2"/>
      <c r="H63" s="67">
        <v>0</v>
      </c>
      <c r="I63" s="67">
        <v>0</v>
      </c>
      <c r="J63" s="75"/>
      <c r="K63" s="67">
        <v>410</v>
      </c>
      <c r="L63" s="67">
        <v>410</v>
      </c>
      <c r="M63" s="75"/>
      <c r="N63" s="67">
        <v>0</v>
      </c>
      <c r="O63" s="67">
        <v>0</v>
      </c>
      <c r="P63" s="75"/>
      <c r="Q63" s="67">
        <v>0</v>
      </c>
      <c r="R63" s="67">
        <v>0</v>
      </c>
      <c r="T63" s="67">
        <v>0</v>
      </c>
      <c r="U63" s="67">
        <v>0</v>
      </c>
    </row>
    <row r="64" spans="1:21" x14ac:dyDescent="0.25">
      <c r="B64" s="2" t="s">
        <v>157</v>
      </c>
      <c r="C64" s="2"/>
      <c r="D64" s="2"/>
      <c r="E64" s="2"/>
      <c r="F64" s="2"/>
      <c r="G64" s="2"/>
      <c r="H64" s="67">
        <v>0</v>
      </c>
      <c r="I64" s="67">
        <v>0</v>
      </c>
      <c r="J64" s="75"/>
      <c r="K64" s="67">
        <v>-60000</v>
      </c>
      <c r="L64" s="67">
        <v>-60000</v>
      </c>
      <c r="M64" s="75"/>
      <c r="N64" s="67">
        <v>-132276</v>
      </c>
      <c r="O64" s="67">
        <v>-132276</v>
      </c>
      <c r="P64" s="75"/>
      <c r="Q64" s="67">
        <v>0</v>
      </c>
      <c r="R64" s="67">
        <v>0</v>
      </c>
      <c r="T64" s="67">
        <v>0</v>
      </c>
      <c r="U64" s="67">
        <v>0</v>
      </c>
    </row>
    <row r="65" spans="2:21" x14ac:dyDescent="0.25">
      <c r="B65" s="2" t="s">
        <v>158</v>
      </c>
      <c r="C65" s="2"/>
      <c r="D65" s="2"/>
      <c r="E65" s="2"/>
      <c r="F65" s="2"/>
      <c r="G65" s="2"/>
      <c r="H65" s="67"/>
      <c r="I65" s="67"/>
      <c r="J65" s="75"/>
      <c r="K65" s="67"/>
      <c r="L65" s="67"/>
      <c r="M65" s="75"/>
      <c r="N65" s="67"/>
      <c r="O65" s="67"/>
      <c r="P65" s="75"/>
      <c r="Q65" s="67">
        <v>206500</v>
      </c>
      <c r="R65" s="67">
        <v>206500</v>
      </c>
      <c r="T65" s="67">
        <v>0</v>
      </c>
      <c r="U65" s="67">
        <v>0</v>
      </c>
    </row>
    <row r="66" spans="2:21" x14ac:dyDescent="0.25">
      <c r="B66" s="2" t="s">
        <v>159</v>
      </c>
      <c r="C66" s="2"/>
      <c r="D66" s="2"/>
      <c r="E66" s="2"/>
      <c r="F66" s="2"/>
      <c r="G66" s="2"/>
      <c r="H66" s="67"/>
      <c r="I66" s="67"/>
      <c r="J66" s="75"/>
      <c r="K66" s="67"/>
      <c r="L66" s="67"/>
      <c r="M66" s="75"/>
      <c r="N66" s="67"/>
      <c r="O66" s="67"/>
      <c r="P66" s="75"/>
      <c r="Q66" s="67">
        <v>-8087</v>
      </c>
      <c r="R66" s="67">
        <v>-8087</v>
      </c>
      <c r="T66" s="67">
        <v>0</v>
      </c>
      <c r="U66" s="67">
        <v>0</v>
      </c>
    </row>
    <row r="67" spans="2:21" ht="15.75" thickBot="1" x14ac:dyDescent="0.3">
      <c r="B67" s="96" t="s">
        <v>160</v>
      </c>
      <c r="C67" s="96"/>
      <c r="D67" s="96"/>
      <c r="E67" s="96"/>
      <c r="F67" s="96"/>
      <c r="G67" s="92"/>
      <c r="H67" s="92">
        <v>1783609</v>
      </c>
      <c r="I67" s="92">
        <v>1857192</v>
      </c>
      <c r="J67" s="79"/>
      <c r="K67" s="92">
        <v>1909065</v>
      </c>
      <c r="L67" s="92">
        <v>1884982</v>
      </c>
      <c r="M67" s="79"/>
      <c r="N67" s="92">
        <f>SUM(N58:N64)</f>
        <v>1813629</v>
      </c>
      <c r="O67" s="92">
        <v>1881090</v>
      </c>
      <c r="P67" s="79"/>
      <c r="Q67" s="92">
        <v>2064149</v>
      </c>
      <c r="R67" s="92">
        <v>2097593</v>
      </c>
      <c r="T67" s="92">
        <v>2093275</v>
      </c>
      <c r="U67" s="92">
        <f>SUM(U58:U66)</f>
        <v>2081762</v>
      </c>
    </row>
    <row r="68" spans="2:21" x14ac:dyDescent="0.25">
      <c r="L68" s="19"/>
    </row>
    <row r="69" spans="2:21" x14ac:dyDescent="0.25">
      <c r="B69" s="41" t="s">
        <v>59</v>
      </c>
      <c r="R69" s="19"/>
    </row>
    <row r="76" spans="2:21" x14ac:dyDescent="0.25"/>
    <row r="77" spans="2:21" x14ac:dyDescent="0.25"/>
  </sheetData>
  <mergeCells count="37">
    <mergeCell ref="B5:H5"/>
    <mergeCell ref="B3:F3"/>
    <mergeCell ref="B22:F22"/>
    <mergeCell ref="B6:F6"/>
    <mergeCell ref="B7:F7"/>
    <mergeCell ref="B8:F8"/>
    <mergeCell ref="B10:F10"/>
    <mergeCell ref="B11:F11"/>
    <mergeCell ref="B13:F13"/>
    <mergeCell ref="B15:F15"/>
    <mergeCell ref="B16:F16"/>
    <mergeCell ref="B18:F18"/>
    <mergeCell ref="B19:F19"/>
    <mergeCell ref="B21:F21"/>
    <mergeCell ref="B23:F23"/>
    <mergeCell ref="B25:F25"/>
    <mergeCell ref="B27:H27"/>
    <mergeCell ref="B28:F28"/>
    <mergeCell ref="B29:F29"/>
    <mergeCell ref="B48:F48"/>
    <mergeCell ref="B30:F30"/>
    <mergeCell ref="B31:F31"/>
    <mergeCell ref="B33:F33"/>
    <mergeCell ref="B34:F34"/>
    <mergeCell ref="B35:F35"/>
    <mergeCell ref="B37:F37"/>
    <mergeCell ref="B40:F40"/>
    <mergeCell ref="B43:F43"/>
    <mergeCell ref="B45:F45"/>
    <mergeCell ref="B46:F46"/>
    <mergeCell ref="B47:F47"/>
    <mergeCell ref="B38:F38"/>
    <mergeCell ref="B57:F57"/>
    <mergeCell ref="B50:F50"/>
    <mergeCell ref="B51:F51"/>
    <mergeCell ref="B52:F52"/>
    <mergeCell ref="B53:F53"/>
  </mergeCells>
  <hyperlinks>
    <hyperlink ref="B69" location="'Table of contents'!A1" display="'Table of contents" xr:uid="{223A6A0A-43AB-4B0D-9C44-45087F3A9466}"/>
  </hyperlinks>
  <pageMargins left="0.7" right="0.7" top="0.75" bottom="0.75" header="0.3" footer="0.3"/>
  <pageSetup paperSize="9" scale="80" orientation="landscape" r:id="rId1"/>
  <rowBreaks count="1" manualBreakCount="1">
    <brk id="24" max="23" man="1"/>
  </rowBreaks>
  <ignoredErrors>
    <ignoredError sqref="N67"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A649B-49AB-4523-9661-ED4E7965EA2E}">
  <sheetPr>
    <tabColor rgb="FF124735"/>
  </sheetPr>
  <dimension ref="A1:XFC157"/>
  <sheetViews>
    <sheetView showGridLines="0" zoomScaleNormal="100" zoomScaleSheetLayoutView="100" workbookViewId="0">
      <selection activeCell="A5" sqref="A5"/>
    </sheetView>
  </sheetViews>
  <sheetFormatPr defaultColWidth="0" defaultRowHeight="15" zeroHeight="1" x14ac:dyDescent="0.25"/>
  <cols>
    <col min="1" max="1" width="1.5703125" style="18" customWidth="1"/>
    <col min="2" max="5" width="9.140625" style="18" customWidth="1"/>
    <col min="6" max="6" width="30.5703125" style="18" customWidth="1"/>
    <col min="7" max="7" width="2.140625" style="18" customWidth="1"/>
    <col min="8" max="8" width="11.5703125" style="18" bestFit="1" customWidth="1"/>
    <col min="9" max="9" width="1" style="28" customWidth="1"/>
    <col min="10" max="12" width="12.140625" style="18" customWidth="1"/>
    <col min="13" max="13" width="1" style="28" customWidth="1"/>
    <col min="14" max="16" width="12.140625" style="18" customWidth="1"/>
    <col min="17" max="17" width="2.5703125" style="18" customWidth="1"/>
    <col min="18" max="20" width="12.140625" style="18" customWidth="1"/>
    <col min="21" max="21" width="1.5703125" customWidth="1"/>
    <col min="22" max="24" width="10.5703125" style="18" customWidth="1"/>
    <col min="25" max="16383" width="8.85546875" style="18" hidden="1"/>
    <col min="16384" max="16384" width="1.5703125" style="18" hidden="1"/>
  </cols>
  <sheetData>
    <row r="1" spans="2:24" x14ac:dyDescent="0.25">
      <c r="B1" s="17" t="s">
        <v>7</v>
      </c>
      <c r="C1" s="27"/>
      <c r="D1" s="27"/>
      <c r="E1" s="27"/>
      <c r="F1" s="27"/>
      <c r="G1" s="28"/>
      <c r="H1" s="28"/>
    </row>
    <row r="2" spans="2:24" x14ac:dyDescent="0.25">
      <c r="B2" s="23"/>
      <c r="C2" s="23"/>
      <c r="D2" s="23"/>
      <c r="E2" s="23"/>
      <c r="F2" s="23"/>
      <c r="G2" s="24"/>
      <c r="H2" s="23"/>
    </row>
    <row r="3" spans="2:24" x14ac:dyDescent="0.25">
      <c r="B3" s="188" t="s">
        <v>87</v>
      </c>
      <c r="C3" s="188"/>
      <c r="D3" s="188"/>
      <c r="E3" s="188"/>
      <c r="F3" s="188"/>
      <c r="G3" s="25"/>
      <c r="H3" s="13" t="s">
        <v>16</v>
      </c>
      <c r="J3" s="13" t="s">
        <v>90</v>
      </c>
      <c r="K3" s="13" t="s">
        <v>91</v>
      </c>
      <c r="L3" s="13" t="s">
        <v>21</v>
      </c>
      <c r="N3" s="13" t="s">
        <v>92</v>
      </c>
      <c r="O3" s="13" t="s">
        <v>93</v>
      </c>
      <c r="P3" s="13" t="s">
        <v>26</v>
      </c>
      <c r="R3" s="13" t="s">
        <v>213</v>
      </c>
      <c r="S3" s="13" t="s">
        <v>214</v>
      </c>
      <c r="T3" s="13" t="s">
        <v>212</v>
      </c>
      <c r="V3" s="13" t="s">
        <v>215</v>
      </c>
      <c r="W3" s="13" t="s">
        <v>216</v>
      </c>
      <c r="X3" s="13" t="s">
        <v>206</v>
      </c>
    </row>
    <row r="4" spans="2:24" x14ac:dyDescent="0.25">
      <c r="B4" s="6" t="s">
        <v>161</v>
      </c>
      <c r="C4" s="6"/>
      <c r="D4" s="6"/>
      <c r="E4" s="6"/>
      <c r="F4" s="6"/>
      <c r="G4" s="48"/>
      <c r="H4" s="49"/>
      <c r="I4" s="50"/>
      <c r="J4" s="49"/>
      <c r="K4" s="49"/>
      <c r="L4" s="49"/>
      <c r="M4" s="50"/>
      <c r="N4" s="49"/>
      <c r="O4" s="49"/>
      <c r="P4" s="49"/>
      <c r="Q4" s="19"/>
      <c r="R4" s="49"/>
      <c r="S4" s="49"/>
      <c r="T4" s="49"/>
    </row>
    <row r="5" spans="2:24" x14ac:dyDescent="0.25">
      <c r="B5" s="1" t="s">
        <v>162</v>
      </c>
      <c r="C5" s="51"/>
      <c r="D5" s="51"/>
      <c r="E5" s="51"/>
      <c r="F5" s="51"/>
      <c r="G5" s="7"/>
      <c r="H5" s="49">
        <v>267561</v>
      </c>
      <c r="I5" s="50"/>
      <c r="J5" s="49">
        <v>175193</v>
      </c>
      <c r="K5" s="49">
        <v>225919</v>
      </c>
      <c r="L5" s="49">
        <v>401111</v>
      </c>
      <c r="M5" s="50"/>
      <c r="N5" s="49">
        <v>174481</v>
      </c>
      <c r="O5" s="49">
        <v>141877</v>
      </c>
      <c r="P5" s="49">
        <v>316358</v>
      </c>
      <c r="Q5" s="19"/>
      <c r="R5" s="75">
        <v>56236</v>
      </c>
      <c r="S5" s="75">
        <f>T5-R5</f>
        <v>51827</v>
      </c>
      <c r="T5" s="75">
        <v>108063</v>
      </c>
      <c r="V5" s="75">
        <v>48529</v>
      </c>
      <c r="W5" s="75">
        <v>55098</v>
      </c>
      <c r="X5" s="49">
        <v>103627</v>
      </c>
    </row>
    <row r="6" spans="2:24" x14ac:dyDescent="0.25">
      <c r="B6" s="1" t="s">
        <v>163</v>
      </c>
      <c r="C6" s="51"/>
      <c r="D6" s="51"/>
      <c r="E6" s="51"/>
      <c r="F6" s="51"/>
      <c r="G6" s="50"/>
      <c r="H6" s="49">
        <v>-16190</v>
      </c>
      <c r="I6" s="50"/>
      <c r="J6" s="49">
        <v>-75</v>
      </c>
      <c r="K6" s="49">
        <v>5575</v>
      </c>
      <c r="L6" s="49">
        <v>5501</v>
      </c>
      <c r="M6" s="50"/>
      <c r="N6" s="49">
        <v>0</v>
      </c>
      <c r="O6" s="49">
        <v>-193</v>
      </c>
      <c r="P6" s="49">
        <v>-193</v>
      </c>
      <c r="Q6" s="19"/>
      <c r="R6" s="49"/>
      <c r="S6" s="49"/>
      <c r="T6" s="49"/>
      <c r="V6" s="49"/>
      <c r="W6" s="75">
        <v>0</v>
      </c>
      <c r="X6" s="49"/>
    </row>
    <row r="7" spans="2:24" ht="15.75" thickBot="1" x14ac:dyDescent="0.3">
      <c r="B7" s="52" t="s">
        <v>31</v>
      </c>
      <c r="C7" s="52"/>
      <c r="D7" s="52"/>
      <c r="E7" s="52"/>
      <c r="F7" s="52"/>
      <c r="G7" s="7"/>
      <c r="H7" s="53">
        <v>251371</v>
      </c>
      <c r="I7" s="50"/>
      <c r="J7" s="53">
        <v>175118</v>
      </c>
      <c r="K7" s="53">
        <v>231494</v>
      </c>
      <c r="L7" s="53">
        <v>406612</v>
      </c>
      <c r="M7" s="50"/>
      <c r="N7" s="53">
        <v>174481</v>
      </c>
      <c r="O7" s="53">
        <v>141684</v>
      </c>
      <c r="P7" s="53">
        <v>316165</v>
      </c>
      <c r="Q7" s="19"/>
      <c r="R7" s="53">
        <f>SUM(R5:R6)</f>
        <v>56236</v>
      </c>
      <c r="S7" s="53">
        <f>SUM(S5:S6)</f>
        <v>51827</v>
      </c>
      <c r="T7" s="53">
        <v>108063</v>
      </c>
      <c r="V7" s="53">
        <f>SUM(V5:V6)</f>
        <v>48529</v>
      </c>
      <c r="W7" s="53">
        <f>SUM(W5:W6)</f>
        <v>55098</v>
      </c>
      <c r="X7" s="53">
        <f>SUM(X5:X6)</f>
        <v>103627</v>
      </c>
    </row>
    <row r="8" spans="2:24" x14ac:dyDescent="0.25">
      <c r="B8" s="2" t="s">
        <v>164</v>
      </c>
      <c r="C8" s="2"/>
      <c r="D8" s="2"/>
      <c r="E8" s="2"/>
      <c r="F8" s="2"/>
      <c r="G8" s="7"/>
      <c r="H8" s="49">
        <v>433</v>
      </c>
      <c r="I8" s="50"/>
      <c r="J8" s="49">
        <v>3997</v>
      </c>
      <c r="K8" s="49">
        <v>7498</v>
      </c>
      <c r="L8" s="49">
        <v>11495</v>
      </c>
      <c r="M8" s="50"/>
      <c r="N8" s="49">
        <v>1425</v>
      </c>
      <c r="O8" s="49">
        <v>7323</v>
      </c>
      <c r="P8" s="49">
        <v>8748</v>
      </c>
      <c r="Q8" s="19"/>
      <c r="R8" s="49">
        <v>4936</v>
      </c>
      <c r="S8" s="49">
        <v>13018</v>
      </c>
      <c r="T8" s="49">
        <v>17954</v>
      </c>
      <c r="V8" s="49">
        <v>-57.406472096573907</v>
      </c>
      <c r="W8" s="75">
        <v>31064.406472096573</v>
      </c>
      <c r="X8" s="49">
        <v>31007</v>
      </c>
    </row>
    <row r="9" spans="2:24" ht="15.75" thickBot="1" x14ac:dyDescent="0.3">
      <c r="B9" s="54" t="s">
        <v>165</v>
      </c>
      <c r="C9" s="54"/>
      <c r="D9" s="54"/>
      <c r="E9" s="54"/>
      <c r="F9" s="54"/>
      <c r="G9" s="55"/>
      <c r="H9" s="53">
        <v>251804</v>
      </c>
      <c r="I9" s="50"/>
      <c r="J9" s="53">
        <v>179115</v>
      </c>
      <c r="K9" s="53">
        <v>238992</v>
      </c>
      <c r="L9" s="53">
        <v>418107</v>
      </c>
      <c r="M9" s="50"/>
      <c r="N9" s="53">
        <v>175906</v>
      </c>
      <c r="O9" s="53">
        <v>149007</v>
      </c>
      <c r="P9" s="53">
        <v>324913</v>
      </c>
      <c r="Q9" s="19"/>
      <c r="R9" s="53">
        <f>SUM(R7:R8)</f>
        <v>61172</v>
      </c>
      <c r="S9" s="53">
        <f>SUM(S7:S8)</f>
        <v>64845</v>
      </c>
      <c r="T9" s="53">
        <v>126017</v>
      </c>
      <c r="V9" s="53">
        <f>SUM(V7:V8)</f>
        <v>48471.593527903424</v>
      </c>
      <c r="W9" s="53">
        <f>SUM(W7:W8)</f>
        <v>86162.406472096569</v>
      </c>
      <c r="X9" s="53">
        <f>SUM(X7:X8)</f>
        <v>134634</v>
      </c>
    </row>
    <row r="10" spans="2:24" ht="15" customHeight="1" x14ac:dyDescent="0.25">
      <c r="B10" s="2" t="s">
        <v>166</v>
      </c>
      <c r="C10" s="2"/>
      <c r="D10" s="2"/>
      <c r="E10" s="2"/>
      <c r="F10" s="2"/>
      <c r="G10" s="50"/>
      <c r="H10" s="49">
        <v>-19903</v>
      </c>
      <c r="I10" s="50"/>
      <c r="J10" s="49">
        <v>-76052</v>
      </c>
      <c r="K10" s="49">
        <v>-8455</v>
      </c>
      <c r="L10" s="49">
        <v>-84508</v>
      </c>
      <c r="M10" s="50"/>
      <c r="N10" s="49">
        <v>-142196</v>
      </c>
      <c r="O10" s="49">
        <v>177907</v>
      </c>
      <c r="P10" s="49">
        <v>35711</v>
      </c>
      <c r="Q10" s="19"/>
      <c r="R10" s="49">
        <v>62004</v>
      </c>
      <c r="S10" s="49">
        <v>147560</v>
      </c>
      <c r="T10" s="49">
        <v>209564.05058000004</v>
      </c>
      <c r="V10" s="49">
        <v>100446.8759300001</v>
      </c>
      <c r="W10" s="75">
        <v>-55922.875930000097</v>
      </c>
      <c r="X10" s="49">
        <v>44524</v>
      </c>
    </row>
    <row r="11" spans="2:24" ht="15.75" thickBot="1" x14ac:dyDescent="0.3">
      <c r="B11" s="52" t="s">
        <v>167</v>
      </c>
      <c r="C11" s="52"/>
      <c r="D11" s="52"/>
      <c r="E11" s="52"/>
      <c r="F11" s="52"/>
      <c r="G11" s="7"/>
      <c r="H11" s="53">
        <v>231901</v>
      </c>
      <c r="I11" s="50"/>
      <c r="J11" s="53">
        <v>103063</v>
      </c>
      <c r="K11" s="53">
        <v>230536</v>
      </c>
      <c r="L11" s="53">
        <v>333599</v>
      </c>
      <c r="M11" s="50"/>
      <c r="N11" s="53">
        <v>33710</v>
      </c>
      <c r="O11" s="53">
        <v>326913</v>
      </c>
      <c r="P11" s="53">
        <v>360624</v>
      </c>
      <c r="Q11" s="19"/>
      <c r="R11" s="53">
        <f>SUM(R9:R10)</f>
        <v>123176</v>
      </c>
      <c r="S11" s="53">
        <f>SUM(S9:S10)</f>
        <v>212405</v>
      </c>
      <c r="T11" s="53">
        <v>335581.05058000004</v>
      </c>
      <c r="V11" s="53">
        <f>SUM(V9:V10)</f>
        <v>148918.46945790353</v>
      </c>
      <c r="W11" s="53">
        <f>SUM(W9:W10)</f>
        <v>30239.530542096472</v>
      </c>
      <c r="X11" s="53">
        <f>SUM(X9:X10)</f>
        <v>179158</v>
      </c>
    </row>
    <row r="12" spans="2:24" ht="15" customHeight="1" x14ac:dyDescent="0.25">
      <c r="B12" s="55" t="s">
        <v>168</v>
      </c>
      <c r="C12" s="51"/>
      <c r="D12" s="51"/>
      <c r="E12" s="51"/>
      <c r="F12" s="51"/>
      <c r="G12" s="50"/>
      <c r="H12" s="49">
        <v>27897</v>
      </c>
      <c r="I12" s="50"/>
      <c r="J12" s="49">
        <v>12332</v>
      </c>
      <c r="K12" s="49">
        <v>-12032</v>
      </c>
      <c r="L12" s="49">
        <v>300</v>
      </c>
      <c r="M12" s="50"/>
      <c r="N12" s="49">
        <v>23</v>
      </c>
      <c r="O12" s="49">
        <v>674</v>
      </c>
      <c r="P12" s="49">
        <v>697</v>
      </c>
      <c r="Q12" s="19"/>
      <c r="R12" s="49">
        <v>954</v>
      </c>
      <c r="S12" s="49">
        <v>1347</v>
      </c>
      <c r="T12" s="49">
        <v>2301</v>
      </c>
      <c r="V12" s="49">
        <v>973.85232000000019</v>
      </c>
      <c r="W12" s="75">
        <v>709.14767999999981</v>
      </c>
      <c r="X12" s="49">
        <v>1683</v>
      </c>
    </row>
    <row r="13" spans="2:24" x14ac:dyDescent="0.25">
      <c r="B13" s="55" t="s">
        <v>169</v>
      </c>
      <c r="C13" s="51"/>
      <c r="D13" s="51"/>
      <c r="E13" s="51"/>
      <c r="F13" s="51"/>
      <c r="G13" s="48"/>
      <c r="H13" s="49">
        <v>-6146</v>
      </c>
      <c r="I13" s="50"/>
      <c r="J13" s="49">
        <v>-2871</v>
      </c>
      <c r="K13" s="49">
        <v>-2865</v>
      </c>
      <c r="L13" s="49">
        <v>-5736</v>
      </c>
      <c r="M13" s="50"/>
      <c r="N13" s="49">
        <v>-2604</v>
      </c>
      <c r="O13" s="49">
        <v>-2410</v>
      </c>
      <c r="P13" s="49">
        <v>-5014</v>
      </c>
      <c r="Q13" s="19"/>
      <c r="R13" s="49">
        <v>-2191</v>
      </c>
      <c r="S13" s="49">
        <v>-2142</v>
      </c>
      <c r="T13" s="49">
        <v>-4333</v>
      </c>
      <c r="V13" s="49">
        <v>-1955.4174199999998</v>
      </c>
      <c r="W13" s="75">
        <v>-1894.5825800000002</v>
      </c>
      <c r="X13" s="49">
        <v>-3850</v>
      </c>
    </row>
    <row r="14" spans="2:24" x14ac:dyDescent="0.25">
      <c r="B14" s="55" t="s">
        <v>170</v>
      </c>
      <c r="C14" s="55"/>
      <c r="D14" s="55"/>
      <c r="E14" s="55"/>
      <c r="F14" s="55"/>
      <c r="G14" s="50"/>
      <c r="H14" s="49">
        <v>-66607</v>
      </c>
      <c r="I14" s="50"/>
      <c r="J14" s="49">
        <v>-19702</v>
      </c>
      <c r="K14" s="49">
        <v>4677</v>
      </c>
      <c r="L14" s="49">
        <v>-15025</v>
      </c>
      <c r="M14" s="50"/>
      <c r="N14" s="49">
        <v>-7706</v>
      </c>
      <c r="O14" s="49">
        <v>-15065</v>
      </c>
      <c r="P14" s="49">
        <v>-22771</v>
      </c>
      <c r="Q14" s="19"/>
      <c r="R14" s="49">
        <v>-18826</v>
      </c>
      <c r="S14" s="49">
        <v>-17671</v>
      </c>
      <c r="T14" s="49">
        <v>-36497</v>
      </c>
      <c r="V14" s="49">
        <v>-18798.380849999994</v>
      </c>
      <c r="W14" s="75">
        <v>-26129.619150000006</v>
      </c>
      <c r="X14" s="49">
        <v>-44928</v>
      </c>
    </row>
    <row r="15" spans="2:24" x14ac:dyDescent="0.25">
      <c r="B15" s="55" t="s">
        <v>171</v>
      </c>
      <c r="C15" s="55"/>
      <c r="D15" s="55"/>
      <c r="E15" s="55"/>
      <c r="F15" s="55"/>
      <c r="G15" s="7"/>
      <c r="H15" s="49">
        <v>-45758</v>
      </c>
      <c r="I15" s="50"/>
      <c r="J15" s="49">
        <v>-20384</v>
      </c>
      <c r="K15" s="49">
        <v>-34277</v>
      </c>
      <c r="L15" s="49">
        <v>-54661</v>
      </c>
      <c r="M15" s="50"/>
      <c r="N15" s="49">
        <v>-16402</v>
      </c>
      <c r="O15" s="49">
        <v>-48663</v>
      </c>
      <c r="P15" s="49">
        <v>-65065</v>
      </c>
      <c r="Q15" s="19"/>
      <c r="R15" s="49">
        <v>-5935</v>
      </c>
      <c r="S15" s="49">
        <v>-41679</v>
      </c>
      <c r="T15" s="49">
        <v>-47614</v>
      </c>
      <c r="V15" s="49">
        <v>4544.7566299999999</v>
      </c>
      <c r="W15" s="75">
        <v>-21136.75663</v>
      </c>
      <c r="X15" s="49">
        <v>-16592</v>
      </c>
    </row>
    <row r="16" spans="2:24" ht="15.75" thickBot="1" x14ac:dyDescent="0.3">
      <c r="B16" s="52" t="s">
        <v>172</v>
      </c>
      <c r="C16" s="52"/>
      <c r="D16" s="52"/>
      <c r="E16" s="52"/>
      <c r="F16" s="52"/>
      <c r="G16" s="7"/>
      <c r="H16" s="53">
        <v>141287</v>
      </c>
      <c r="I16" s="50"/>
      <c r="J16" s="53">
        <v>72439</v>
      </c>
      <c r="K16" s="53">
        <v>186039</v>
      </c>
      <c r="L16" s="53">
        <v>258478</v>
      </c>
      <c r="M16" s="50"/>
      <c r="N16" s="53">
        <v>7021</v>
      </c>
      <c r="O16" s="53">
        <v>261450</v>
      </c>
      <c r="P16" s="53">
        <v>268471</v>
      </c>
      <c r="Q16" s="19"/>
      <c r="R16" s="53">
        <f>SUM(R11:R15)</f>
        <v>97178</v>
      </c>
      <c r="S16" s="53">
        <f>SUM(S11:S15)</f>
        <v>152260</v>
      </c>
      <c r="T16" s="53">
        <v>249438.05058000004</v>
      </c>
      <c r="V16" s="53">
        <f>SUM(V11:V15)</f>
        <v>133683.28013790352</v>
      </c>
      <c r="W16" s="53">
        <f>SUM(W11:W15)</f>
        <v>-18212.280137903534</v>
      </c>
      <c r="X16" s="53">
        <f>SUM(X11:X15)</f>
        <v>115471</v>
      </c>
    </row>
    <row r="17" spans="2:24" x14ac:dyDescent="0.25">
      <c r="B17" s="6"/>
      <c r="C17" s="6"/>
      <c r="D17" s="6"/>
      <c r="E17" s="6"/>
      <c r="F17" s="6"/>
      <c r="G17" s="50"/>
      <c r="H17" s="56"/>
      <c r="I17" s="50"/>
      <c r="J17" s="56"/>
      <c r="K17" s="56"/>
      <c r="L17" s="56"/>
      <c r="M17" s="50"/>
      <c r="N17" s="56"/>
      <c r="O17" s="56"/>
      <c r="P17" s="56"/>
      <c r="R17" s="56"/>
      <c r="S17" s="56"/>
      <c r="T17" s="56"/>
    </row>
    <row r="18" spans="2:24" x14ac:dyDescent="0.25">
      <c r="B18" s="194" t="s">
        <v>173</v>
      </c>
      <c r="C18" s="194"/>
      <c r="D18" s="194"/>
      <c r="E18" s="194"/>
      <c r="F18" s="194"/>
      <c r="G18" s="7"/>
      <c r="H18" s="49"/>
      <c r="I18" s="50"/>
      <c r="J18" s="49"/>
      <c r="K18" s="49"/>
      <c r="L18" s="49"/>
      <c r="M18" s="50"/>
      <c r="N18" s="49"/>
      <c r="O18" s="49"/>
      <c r="P18" s="49"/>
      <c r="Q18" s="19"/>
      <c r="R18" s="49"/>
      <c r="S18" s="49"/>
      <c r="T18" s="49"/>
    </row>
    <row r="19" spans="2:24" x14ac:dyDescent="0.25">
      <c r="B19" s="195" t="s">
        <v>174</v>
      </c>
      <c r="C19" s="195"/>
      <c r="D19" s="195"/>
      <c r="E19" s="195"/>
      <c r="F19" s="195"/>
      <c r="G19" s="50"/>
      <c r="H19" s="49">
        <v>-19646</v>
      </c>
      <c r="I19" s="50"/>
      <c r="J19" s="49">
        <v>-3883</v>
      </c>
      <c r="K19" s="49">
        <v>-7443</v>
      </c>
      <c r="L19" s="49">
        <v>-11327</v>
      </c>
      <c r="M19" s="50"/>
      <c r="N19" s="49">
        <v>-9184</v>
      </c>
      <c r="O19" s="49">
        <v>-13217</v>
      </c>
      <c r="P19" s="49">
        <v>-22401</v>
      </c>
      <c r="Q19" s="19"/>
      <c r="R19" s="49">
        <v>-4756</v>
      </c>
      <c r="S19" s="49">
        <v>-6276</v>
      </c>
      <c r="T19" s="49">
        <v>-11032</v>
      </c>
      <c r="V19" s="49">
        <v>-1745.6080819016481</v>
      </c>
      <c r="W19" s="75">
        <v>-3729.3919180983521</v>
      </c>
      <c r="X19" s="49">
        <v>-5475</v>
      </c>
    </row>
    <row r="20" spans="2:24" x14ac:dyDescent="0.25">
      <c r="B20" s="59" t="s">
        <v>175</v>
      </c>
      <c r="C20" s="58"/>
      <c r="D20" s="58"/>
      <c r="E20" s="58"/>
      <c r="F20" s="58"/>
      <c r="G20" s="50"/>
      <c r="H20" s="49"/>
      <c r="I20" s="50"/>
      <c r="J20" s="49"/>
      <c r="K20" s="49"/>
      <c r="L20" s="49"/>
      <c r="M20" s="50"/>
      <c r="N20" s="49"/>
      <c r="O20" s="49"/>
      <c r="P20" s="49"/>
      <c r="Q20" s="19"/>
      <c r="R20" s="49">
        <v>0</v>
      </c>
      <c r="S20" s="49">
        <v>1435</v>
      </c>
      <c r="T20" s="49">
        <v>1435</v>
      </c>
      <c r="V20" s="49">
        <v>103</v>
      </c>
      <c r="W20" s="75">
        <v>292</v>
      </c>
      <c r="X20" s="49">
        <v>395</v>
      </c>
    </row>
    <row r="21" spans="2:24" x14ac:dyDescent="0.25">
      <c r="B21" s="57" t="s">
        <v>176</v>
      </c>
      <c r="C21" s="2"/>
      <c r="D21" s="2"/>
      <c r="E21" s="2"/>
      <c r="F21" s="2"/>
      <c r="G21" s="2"/>
      <c r="H21" s="49">
        <v>-11383</v>
      </c>
      <c r="I21" s="50"/>
      <c r="J21" s="49">
        <v>-2854</v>
      </c>
      <c r="K21" s="49">
        <v>-7582</v>
      </c>
      <c r="L21" s="49">
        <v>-10435</v>
      </c>
      <c r="M21" s="50"/>
      <c r="N21" s="49">
        <v>-7631</v>
      </c>
      <c r="O21" s="49">
        <v>-5524</v>
      </c>
      <c r="P21" s="49">
        <v>-13155</v>
      </c>
      <c r="Q21" s="19"/>
      <c r="R21" s="49">
        <v>-5764</v>
      </c>
      <c r="S21" s="49">
        <v>-4775</v>
      </c>
      <c r="T21" s="49">
        <v>-10539</v>
      </c>
      <c r="V21" s="49">
        <v>-2244.8589999999999</v>
      </c>
      <c r="W21" s="75">
        <v>-3568.1410000000001</v>
      </c>
      <c r="X21" s="49">
        <v>-5813</v>
      </c>
    </row>
    <row r="22" spans="2:24" x14ac:dyDescent="0.25">
      <c r="B22" s="57" t="s">
        <v>177</v>
      </c>
      <c r="C22" s="2"/>
      <c r="D22" s="2"/>
      <c r="E22" s="2"/>
      <c r="F22" s="2"/>
      <c r="G22" s="2"/>
      <c r="H22" s="49"/>
      <c r="I22" s="50"/>
      <c r="J22" s="49"/>
      <c r="K22" s="49"/>
      <c r="L22" s="49"/>
      <c r="M22" s="50"/>
      <c r="N22" s="49"/>
      <c r="O22" s="49">
        <v>-75252</v>
      </c>
      <c r="P22" s="49">
        <v>-75252</v>
      </c>
      <c r="Q22" s="19"/>
      <c r="R22" s="49">
        <v>0</v>
      </c>
      <c r="S22" s="49">
        <v>0</v>
      </c>
      <c r="T22" s="49">
        <v>0</v>
      </c>
      <c r="V22" s="49">
        <v>0</v>
      </c>
      <c r="W22" s="75">
        <v>0</v>
      </c>
      <c r="X22" s="49">
        <v>0</v>
      </c>
    </row>
    <row r="23" spans="2:24" x14ac:dyDescent="0.25">
      <c r="B23" s="57" t="s">
        <v>178</v>
      </c>
      <c r="C23" s="2"/>
      <c r="D23" s="2"/>
      <c r="E23" s="2"/>
      <c r="F23" s="2"/>
      <c r="G23" s="2"/>
      <c r="H23" s="49"/>
      <c r="I23" s="50"/>
      <c r="J23" s="49"/>
      <c r="K23" s="49"/>
      <c r="L23" s="49"/>
      <c r="M23" s="50"/>
      <c r="N23" s="49"/>
      <c r="O23" s="49">
        <v>-5746</v>
      </c>
      <c r="P23" s="49">
        <v>-5746</v>
      </c>
      <c r="Q23" s="19"/>
      <c r="R23" s="49">
        <v>0</v>
      </c>
      <c r="S23" s="49">
        <v>0</v>
      </c>
      <c r="T23" s="49">
        <v>0</v>
      </c>
      <c r="V23" s="49">
        <v>0</v>
      </c>
      <c r="W23" s="75">
        <v>0</v>
      </c>
      <c r="X23" s="49">
        <v>0</v>
      </c>
    </row>
    <row r="24" spans="2:24" ht="15.75" thickBot="1" x14ac:dyDescent="0.3">
      <c r="B24" s="190" t="s">
        <v>179</v>
      </c>
      <c r="C24" s="190"/>
      <c r="D24" s="190"/>
      <c r="E24" s="190"/>
      <c r="F24" s="190"/>
      <c r="G24" s="50"/>
      <c r="H24" s="53">
        <v>-31029</v>
      </c>
      <c r="I24" s="50"/>
      <c r="J24" s="53">
        <v>-6737</v>
      </c>
      <c r="K24" s="53">
        <v>-15025</v>
      </c>
      <c r="L24" s="53">
        <v>-21762</v>
      </c>
      <c r="M24" s="50"/>
      <c r="N24" s="53">
        <v>-16815</v>
      </c>
      <c r="O24" s="53">
        <v>-99740</v>
      </c>
      <c r="P24" s="53">
        <v>-116554</v>
      </c>
      <c r="Q24" s="19"/>
      <c r="R24" s="53">
        <f>SUM(R19:R23)</f>
        <v>-10520</v>
      </c>
      <c r="S24" s="53">
        <f>SUM(S19:S23)</f>
        <v>-9616</v>
      </c>
      <c r="T24" s="53">
        <v>-20136</v>
      </c>
      <c r="V24" s="53">
        <f>SUM(V19:V23)</f>
        <v>-3887.4670819016483</v>
      </c>
      <c r="W24" s="53">
        <f>SUM(W19:W23)</f>
        <v>-7005.5329180983517</v>
      </c>
      <c r="X24" s="53">
        <f>SUM(X19:X23)</f>
        <v>-10893</v>
      </c>
    </row>
    <row r="25" spans="2:24" x14ac:dyDescent="0.25">
      <c r="B25" s="6"/>
      <c r="C25" s="6"/>
      <c r="D25" s="6"/>
      <c r="E25" s="6"/>
      <c r="F25" s="6"/>
      <c r="G25" s="50"/>
      <c r="H25" s="56"/>
      <c r="I25" s="50"/>
      <c r="J25" s="56"/>
      <c r="K25" s="56"/>
      <c r="L25" s="56"/>
      <c r="M25" s="50"/>
      <c r="N25" s="56"/>
      <c r="O25" s="56"/>
      <c r="P25" s="56"/>
      <c r="R25" s="56"/>
      <c r="S25" s="56"/>
      <c r="T25" s="56"/>
    </row>
    <row r="26" spans="2:24" x14ac:dyDescent="0.25">
      <c r="B26" s="194" t="s">
        <v>180</v>
      </c>
      <c r="C26" s="194"/>
      <c r="D26" s="194"/>
      <c r="E26" s="194"/>
      <c r="F26" s="194"/>
      <c r="G26" s="50"/>
      <c r="H26" s="56"/>
      <c r="I26" s="50"/>
      <c r="J26" s="56"/>
      <c r="K26" s="56"/>
      <c r="L26" s="56"/>
      <c r="M26" s="50"/>
      <c r="N26" s="56"/>
      <c r="O26" s="56"/>
      <c r="P26" s="56"/>
      <c r="R26" s="56"/>
      <c r="S26" s="56"/>
      <c r="T26" s="56"/>
    </row>
    <row r="27" spans="2:24" x14ac:dyDescent="0.25">
      <c r="B27" s="195" t="s">
        <v>181</v>
      </c>
      <c r="C27" s="195"/>
      <c r="D27" s="195"/>
      <c r="E27" s="195"/>
      <c r="F27" s="195"/>
      <c r="G27" s="138"/>
      <c r="H27" s="56"/>
      <c r="I27" s="50"/>
      <c r="J27" s="56"/>
      <c r="K27" s="56"/>
      <c r="L27" s="56"/>
      <c r="M27" s="50"/>
      <c r="N27" s="56"/>
      <c r="O27" s="49">
        <v>-523</v>
      </c>
      <c r="P27" s="49">
        <v>-523</v>
      </c>
      <c r="Q27" s="19"/>
      <c r="R27" s="49">
        <v>-675489</v>
      </c>
      <c r="S27" s="49">
        <v>-459</v>
      </c>
      <c r="T27" s="49">
        <v>-675948</v>
      </c>
      <c r="V27" s="49">
        <v>-456.8</v>
      </c>
      <c r="W27" s="75">
        <v>-456.2</v>
      </c>
      <c r="X27" s="49">
        <v>-913</v>
      </c>
    </row>
    <row r="28" spans="2:24" ht="12.75" customHeight="1" x14ac:dyDescent="0.25">
      <c r="B28" s="195" t="s">
        <v>182</v>
      </c>
      <c r="C28" s="195"/>
      <c r="D28" s="195"/>
      <c r="E28" s="195"/>
      <c r="F28" s="195"/>
      <c r="G28" s="50"/>
      <c r="H28" s="49">
        <v>-805903</v>
      </c>
      <c r="I28" s="50"/>
      <c r="J28" s="49">
        <v>0</v>
      </c>
      <c r="K28" s="49">
        <v>0</v>
      </c>
      <c r="L28" s="49">
        <v>0</v>
      </c>
      <c r="M28" s="50"/>
      <c r="N28" s="49">
        <v>-50000</v>
      </c>
      <c r="O28" s="49">
        <v>-75000</v>
      </c>
      <c r="P28" s="49">
        <v>-125000</v>
      </c>
      <c r="Q28" s="19"/>
      <c r="R28" s="49">
        <v>0</v>
      </c>
      <c r="S28" s="49">
        <v>0</v>
      </c>
      <c r="T28" s="49">
        <v>0</v>
      </c>
      <c r="V28" s="49">
        <v>0</v>
      </c>
      <c r="W28" s="75">
        <v>0</v>
      </c>
      <c r="X28" s="49">
        <v>0</v>
      </c>
    </row>
    <row r="29" spans="2:24" ht="12.75" customHeight="1" x14ac:dyDescent="0.25">
      <c r="B29" s="195" t="s">
        <v>183</v>
      </c>
      <c r="C29" s="195"/>
      <c r="D29" s="195"/>
      <c r="E29" s="195"/>
      <c r="F29" s="195"/>
      <c r="G29" s="50"/>
      <c r="H29" s="49">
        <v>675000</v>
      </c>
      <c r="I29" s="50"/>
      <c r="J29" s="49">
        <v>1340</v>
      </c>
      <c r="K29" s="49">
        <v>-1340</v>
      </c>
      <c r="L29" s="49">
        <v>0</v>
      </c>
      <c r="M29" s="50"/>
      <c r="N29" s="49">
        <v>203546</v>
      </c>
      <c r="O29" s="49">
        <v>-78546</v>
      </c>
      <c r="P29" s="49">
        <v>125000</v>
      </c>
      <c r="Q29" s="19"/>
      <c r="R29" s="49">
        <v>500000</v>
      </c>
      <c r="S29" s="49">
        <v>0</v>
      </c>
      <c r="T29" s="49">
        <v>500000</v>
      </c>
      <c r="V29" s="49">
        <v>0</v>
      </c>
      <c r="W29" s="75">
        <v>0</v>
      </c>
      <c r="X29" s="49">
        <v>0</v>
      </c>
    </row>
    <row r="30" spans="2:24" ht="12.75" customHeight="1" x14ac:dyDescent="0.25">
      <c r="B30" s="195" t="s">
        <v>184</v>
      </c>
      <c r="C30" s="195"/>
      <c r="D30" s="195"/>
      <c r="E30" s="195"/>
      <c r="F30" s="58"/>
      <c r="G30" s="50"/>
      <c r="H30" s="49">
        <v>-20964</v>
      </c>
      <c r="I30" s="50"/>
      <c r="J30" s="49">
        <v>-12399</v>
      </c>
      <c r="K30" s="49">
        <v>-9451</v>
      </c>
      <c r="L30" s="49">
        <v>-21850</v>
      </c>
      <c r="M30" s="50"/>
      <c r="N30" s="49">
        <v>-13088</v>
      </c>
      <c r="O30" s="49">
        <v>-9609</v>
      </c>
      <c r="P30" s="49">
        <v>-22697</v>
      </c>
      <c r="Q30" s="19"/>
      <c r="R30" s="49">
        <v>-12588</v>
      </c>
      <c r="S30" s="49">
        <v>-11148</v>
      </c>
      <c r="T30" s="49">
        <v>-23736</v>
      </c>
      <c r="V30" s="49">
        <v>-10368.919858089648</v>
      </c>
      <c r="W30" s="75">
        <v>-10730.080141910352</v>
      </c>
      <c r="X30" s="49">
        <v>-21099</v>
      </c>
    </row>
    <row r="31" spans="2:24" ht="12.75" customHeight="1" x14ac:dyDescent="0.25">
      <c r="B31" s="195" t="s">
        <v>185</v>
      </c>
      <c r="C31" s="195"/>
      <c r="D31" s="195"/>
      <c r="E31" s="195"/>
      <c r="F31" s="195"/>
      <c r="G31" s="50"/>
      <c r="H31" s="49"/>
      <c r="I31" s="50"/>
      <c r="J31" s="49"/>
      <c r="K31" s="49"/>
      <c r="L31" s="49"/>
      <c r="M31" s="50"/>
      <c r="N31" s="49"/>
      <c r="O31" s="49"/>
      <c r="P31" s="49"/>
      <c r="Q31" s="19"/>
      <c r="R31" s="49">
        <v>206500</v>
      </c>
      <c r="S31" s="49">
        <v>0</v>
      </c>
      <c r="T31" s="49">
        <v>206500</v>
      </c>
      <c r="V31" s="49">
        <v>0</v>
      </c>
      <c r="W31" s="75">
        <v>0</v>
      </c>
      <c r="X31" s="49">
        <v>0</v>
      </c>
    </row>
    <row r="32" spans="2:24" ht="12.75" customHeight="1" x14ac:dyDescent="0.25">
      <c r="B32" s="195" t="s">
        <v>186</v>
      </c>
      <c r="C32" s="195"/>
      <c r="D32" s="195"/>
      <c r="E32" s="195"/>
      <c r="F32" s="195"/>
      <c r="G32" s="50"/>
      <c r="H32" s="49"/>
      <c r="I32" s="50"/>
      <c r="J32" s="49"/>
      <c r="K32" s="49"/>
      <c r="L32" s="49"/>
      <c r="M32" s="50"/>
      <c r="N32" s="49"/>
      <c r="O32" s="49"/>
      <c r="P32" s="49"/>
      <c r="Q32" s="19"/>
      <c r="R32" s="49">
        <v>-8087</v>
      </c>
      <c r="S32" s="49">
        <v>0</v>
      </c>
      <c r="T32" s="49">
        <v>-8087</v>
      </c>
      <c r="V32" s="49">
        <v>0</v>
      </c>
      <c r="W32" s="75">
        <v>0</v>
      </c>
      <c r="X32" s="49">
        <v>0</v>
      </c>
    </row>
    <row r="33" spans="2:24" ht="12.75" customHeight="1" x14ac:dyDescent="0.25">
      <c r="B33" s="195" t="s">
        <v>187</v>
      </c>
      <c r="C33" s="195"/>
      <c r="D33" s="195"/>
      <c r="E33" s="195"/>
      <c r="F33" s="195"/>
      <c r="G33" s="50"/>
      <c r="H33" s="49">
        <v>0</v>
      </c>
      <c r="I33" s="50"/>
      <c r="J33" s="49">
        <v>410</v>
      </c>
      <c r="K33" s="49">
        <v>0</v>
      </c>
      <c r="L33" s="49">
        <v>410</v>
      </c>
      <c r="M33" s="50"/>
      <c r="N33" s="49">
        <v>0</v>
      </c>
      <c r="O33" s="49">
        <v>0</v>
      </c>
      <c r="P33" s="49">
        <v>0</v>
      </c>
      <c r="Q33" s="19"/>
      <c r="R33" s="49">
        <v>0</v>
      </c>
      <c r="S33" s="49">
        <v>0</v>
      </c>
      <c r="T33" s="49">
        <v>0</v>
      </c>
      <c r="V33" s="49">
        <v>0</v>
      </c>
      <c r="W33" s="75">
        <v>0</v>
      </c>
      <c r="X33" s="49">
        <v>0</v>
      </c>
    </row>
    <row r="34" spans="2:24" x14ac:dyDescent="0.25">
      <c r="B34" s="59" t="s">
        <v>188</v>
      </c>
      <c r="C34" s="58"/>
      <c r="D34" s="58"/>
      <c r="E34" s="58"/>
      <c r="F34" s="58"/>
      <c r="G34" s="50"/>
      <c r="H34" s="49">
        <v>0</v>
      </c>
      <c r="I34" s="50"/>
      <c r="J34" s="49">
        <v>-60000</v>
      </c>
      <c r="K34" s="49">
        <v>0</v>
      </c>
      <c r="L34" s="49">
        <v>-60000</v>
      </c>
      <c r="M34" s="50"/>
      <c r="N34" s="49">
        <v>-132276</v>
      </c>
      <c r="O34" s="49">
        <v>0</v>
      </c>
      <c r="P34" s="49">
        <v>-132276</v>
      </c>
      <c r="Q34" s="19"/>
      <c r="R34" s="49">
        <v>0</v>
      </c>
      <c r="S34" s="49">
        <v>0</v>
      </c>
      <c r="T34" s="49">
        <v>0</v>
      </c>
      <c r="V34" s="49">
        <v>0</v>
      </c>
      <c r="W34" s="75">
        <v>0</v>
      </c>
      <c r="X34" s="49">
        <v>0</v>
      </c>
    </row>
    <row r="35" spans="2:24" ht="12.75" customHeight="1" x14ac:dyDescent="0.25">
      <c r="B35" s="198" t="s">
        <v>189</v>
      </c>
      <c r="C35" s="198"/>
      <c r="D35" s="198"/>
      <c r="E35" s="198"/>
      <c r="F35" s="58"/>
      <c r="G35" s="50"/>
      <c r="H35" s="49">
        <v>0</v>
      </c>
      <c r="I35" s="50"/>
      <c r="J35" s="49">
        <v>0</v>
      </c>
      <c r="K35" s="49">
        <v>-179990</v>
      </c>
      <c r="L35" s="49">
        <v>-179990</v>
      </c>
      <c r="M35" s="50"/>
      <c r="N35" s="49">
        <v>-36821</v>
      </c>
      <c r="O35" s="49">
        <v>0</v>
      </c>
      <c r="P35" s="49">
        <v>-36821</v>
      </c>
      <c r="Q35" s="19"/>
      <c r="R35" s="49">
        <v>-7935</v>
      </c>
      <c r="S35" s="49">
        <v>0</v>
      </c>
      <c r="T35" s="49">
        <v>-7935</v>
      </c>
      <c r="V35" s="49">
        <v>-5888.04817</v>
      </c>
      <c r="W35" s="75">
        <v>4.8170000000027358E-2</v>
      </c>
      <c r="X35" s="49">
        <v>-5888</v>
      </c>
    </row>
    <row r="36" spans="2:24" x14ac:dyDescent="0.25">
      <c r="B36" s="199" t="s">
        <v>190</v>
      </c>
      <c r="C36" s="199"/>
      <c r="D36" s="199"/>
      <c r="E36" s="199"/>
      <c r="F36" s="199"/>
      <c r="G36" s="50"/>
      <c r="H36" s="60">
        <v>-151867</v>
      </c>
      <c r="I36" s="50"/>
      <c r="J36" s="60">
        <v>-70648</v>
      </c>
      <c r="K36" s="60">
        <v>-190781</v>
      </c>
      <c r="L36" s="60">
        <v>-261430</v>
      </c>
      <c r="M36" s="50"/>
      <c r="N36" s="60">
        <v>-28639</v>
      </c>
      <c r="O36" s="60">
        <v>-163677</v>
      </c>
      <c r="P36" s="60">
        <v>-192317</v>
      </c>
      <c r="Q36" s="19"/>
      <c r="R36" s="60">
        <f>SUM(R27:R35)</f>
        <v>2401</v>
      </c>
      <c r="S36" s="60">
        <f>SUM(S27:S35)</f>
        <v>-11607</v>
      </c>
      <c r="T36" s="60">
        <v>-9207</v>
      </c>
      <c r="V36" s="60">
        <f>SUM(V27:V35)</f>
        <v>-16713.768028089646</v>
      </c>
      <c r="W36" s="60">
        <f>SUM(W27:W35)</f>
        <v>-11186.231971910353</v>
      </c>
      <c r="X36" s="60">
        <f>SUM(X27:X35)</f>
        <v>-27900</v>
      </c>
    </row>
    <row r="37" spans="2:24" ht="15.75" thickBot="1" x14ac:dyDescent="0.3">
      <c r="B37" s="192" t="s">
        <v>191</v>
      </c>
      <c r="C37" s="192"/>
      <c r="D37" s="192"/>
      <c r="E37" s="192"/>
      <c r="F37" s="192"/>
      <c r="G37" s="50"/>
      <c r="H37" s="53">
        <v>-41609</v>
      </c>
      <c r="I37" s="50"/>
      <c r="J37" s="53">
        <v>-4947</v>
      </c>
      <c r="K37" s="53">
        <v>-19767</v>
      </c>
      <c r="L37" s="53">
        <v>-24714</v>
      </c>
      <c r="M37" s="50"/>
      <c r="N37" s="53">
        <v>-38433</v>
      </c>
      <c r="O37" s="53">
        <v>-1967</v>
      </c>
      <c r="P37" s="53">
        <v>-40400</v>
      </c>
      <c r="Q37" s="19"/>
      <c r="R37" s="53">
        <f>R16+R24+R36</f>
        <v>89059</v>
      </c>
      <c r="S37" s="53">
        <f>S16+S24+S36</f>
        <v>131037</v>
      </c>
      <c r="T37" s="53">
        <v>220095</v>
      </c>
      <c r="V37" s="53">
        <f>V36+V24+V16</f>
        <v>113082.04502791223</v>
      </c>
      <c r="W37" s="53">
        <f>W36+W24+W16</f>
        <v>-36404.045027912238</v>
      </c>
      <c r="X37" s="53">
        <f>X36+X24+X16</f>
        <v>76678</v>
      </c>
    </row>
    <row r="38" spans="2:24" x14ac:dyDescent="0.25">
      <c r="B38" s="196" t="s">
        <v>192</v>
      </c>
      <c r="C38" s="196"/>
      <c r="D38" s="196"/>
      <c r="E38" s="196"/>
      <c r="F38" s="196"/>
      <c r="G38" s="50"/>
      <c r="H38" s="49">
        <v>109610</v>
      </c>
      <c r="I38" s="50"/>
      <c r="J38" s="49">
        <v>77916</v>
      </c>
      <c r="K38" s="49">
        <v>75039</v>
      </c>
      <c r="L38" s="49">
        <v>77467</v>
      </c>
      <c r="M38" s="50"/>
      <c r="N38" s="49">
        <v>55420</v>
      </c>
      <c r="O38" s="49">
        <v>15063</v>
      </c>
      <c r="P38" s="49">
        <v>55420</v>
      </c>
      <c r="Q38" s="19"/>
      <c r="R38" s="49">
        <v>5207</v>
      </c>
      <c r="S38" s="49">
        <v>94951</v>
      </c>
      <c r="T38" s="49">
        <v>5207</v>
      </c>
      <c r="V38" s="49">
        <v>223454.48411182043</v>
      </c>
      <c r="W38" s="49">
        <v>337203</v>
      </c>
      <c r="X38" s="49">
        <v>223454</v>
      </c>
    </row>
    <row r="39" spans="2:24" ht="12.75" customHeight="1" x14ac:dyDescent="0.25">
      <c r="B39" s="196" t="s">
        <v>193</v>
      </c>
      <c r="C39" s="196"/>
      <c r="D39" s="196"/>
      <c r="E39" s="196"/>
      <c r="F39" s="196"/>
      <c r="G39" s="50"/>
      <c r="H39" s="49">
        <v>9466</v>
      </c>
      <c r="I39" s="50"/>
      <c r="J39" s="49">
        <v>2070</v>
      </c>
      <c r="K39" s="49">
        <v>598</v>
      </c>
      <c r="L39" s="49">
        <v>2668</v>
      </c>
      <c r="M39" s="50"/>
      <c r="N39" s="49">
        <v>-1925</v>
      </c>
      <c r="O39" s="49">
        <v>-7888</v>
      </c>
      <c r="P39" s="49">
        <v>-9813</v>
      </c>
      <c r="Q39" s="19"/>
      <c r="R39" s="49">
        <v>685</v>
      </c>
      <c r="S39" s="49">
        <v>-2534</v>
      </c>
      <c r="T39" s="49">
        <v>-1848</v>
      </c>
      <c r="V39" s="49">
        <v>666.747889991291</v>
      </c>
      <c r="W39" s="75">
        <f>X39-V39</f>
        <v>-208.747889991291</v>
      </c>
      <c r="X39" s="49">
        <v>458</v>
      </c>
    </row>
    <row r="40" spans="2:24" ht="15.75" thickBot="1" x14ac:dyDescent="0.3">
      <c r="B40" s="197" t="s">
        <v>194</v>
      </c>
      <c r="C40" s="197"/>
      <c r="D40" s="197"/>
      <c r="E40" s="197"/>
      <c r="F40" s="197"/>
      <c r="G40" s="50"/>
      <c r="H40" s="53">
        <v>77467</v>
      </c>
      <c r="I40" s="50"/>
      <c r="J40" s="53">
        <v>75039</v>
      </c>
      <c r="K40" s="53">
        <v>55870</v>
      </c>
      <c r="L40" s="53">
        <v>55421</v>
      </c>
      <c r="M40" s="50"/>
      <c r="N40" s="53">
        <v>15062</v>
      </c>
      <c r="O40" s="53">
        <v>5207</v>
      </c>
      <c r="P40" s="53">
        <v>5207</v>
      </c>
      <c r="Q40" s="19"/>
      <c r="R40" s="53">
        <f>SUM(R37:R39)</f>
        <v>94951</v>
      </c>
      <c r="S40" s="53">
        <f>SUM(S37:S39)</f>
        <v>223454</v>
      </c>
      <c r="T40" s="53">
        <v>223454</v>
      </c>
      <c r="V40" s="53">
        <f>SUM(V37:V39)</f>
        <v>337203.27702972392</v>
      </c>
      <c r="W40" s="53">
        <f>SUM(W37:W39)</f>
        <v>300590.20708209649</v>
      </c>
      <c r="X40" s="53">
        <f>SUM(X37:X39)</f>
        <v>300590</v>
      </c>
    </row>
    <row r="41" spans="2:24" x14ac:dyDescent="0.25">
      <c r="B41" s="6"/>
      <c r="C41" s="6"/>
      <c r="D41" s="6"/>
      <c r="E41" s="6"/>
      <c r="F41" s="6"/>
      <c r="G41" s="50"/>
      <c r="H41" s="56"/>
      <c r="I41" s="50"/>
      <c r="J41" s="56"/>
      <c r="K41" s="56"/>
      <c r="L41" s="56"/>
      <c r="M41" s="50"/>
      <c r="N41" s="56"/>
      <c r="O41" s="56"/>
      <c r="P41" s="56"/>
      <c r="R41" s="56"/>
      <c r="S41" s="56"/>
      <c r="T41" s="56"/>
    </row>
    <row r="42" spans="2:24" x14ac:dyDescent="0.25">
      <c r="B42" s="6" t="s">
        <v>124</v>
      </c>
      <c r="C42" s="6"/>
      <c r="D42" s="6"/>
      <c r="E42" s="6"/>
      <c r="F42" s="6"/>
      <c r="G42" s="50"/>
      <c r="H42" s="56"/>
      <c r="I42" s="50"/>
      <c r="J42" s="56"/>
      <c r="K42" s="56"/>
      <c r="L42" s="56"/>
      <c r="M42" s="50"/>
      <c r="N42" s="56"/>
      <c r="O42" s="56"/>
      <c r="P42" s="56"/>
      <c r="R42" s="56"/>
      <c r="S42" s="56"/>
      <c r="T42" s="56"/>
    </row>
    <row r="43" spans="2:24" x14ac:dyDescent="0.25">
      <c r="B43" s="61" t="s">
        <v>195</v>
      </c>
      <c r="C43" s="6"/>
      <c r="D43" s="6"/>
      <c r="E43" s="6"/>
      <c r="F43" s="6"/>
      <c r="G43" s="50"/>
      <c r="H43" s="49">
        <v>77916</v>
      </c>
      <c r="I43" s="50"/>
      <c r="J43" s="49">
        <v>75039</v>
      </c>
      <c r="K43" s="49">
        <v>55870</v>
      </c>
      <c r="L43" s="49">
        <v>55421</v>
      </c>
      <c r="M43" s="50"/>
      <c r="N43" s="49">
        <v>15062</v>
      </c>
      <c r="O43" s="49">
        <v>5207</v>
      </c>
      <c r="P43" s="49">
        <v>5207</v>
      </c>
      <c r="Q43" s="19"/>
      <c r="R43" s="49">
        <v>94951</v>
      </c>
      <c r="S43" s="49">
        <v>223454</v>
      </c>
      <c r="T43" s="49">
        <v>223454</v>
      </c>
      <c r="V43" s="49">
        <v>337202</v>
      </c>
      <c r="W43" s="49">
        <v>300590</v>
      </c>
      <c r="X43" s="49">
        <v>300590</v>
      </c>
    </row>
    <row r="44" spans="2:24" x14ac:dyDescent="0.25">
      <c r="B44" s="62" t="s">
        <v>196</v>
      </c>
      <c r="C44" s="6"/>
      <c r="D44" s="6"/>
      <c r="E44" s="6"/>
      <c r="F44" s="6"/>
      <c r="G44" s="50"/>
      <c r="H44" s="49">
        <v>0</v>
      </c>
      <c r="I44" s="50"/>
      <c r="J44" s="49">
        <v>0</v>
      </c>
      <c r="K44" s="49">
        <v>0</v>
      </c>
      <c r="L44" s="49">
        <v>0</v>
      </c>
      <c r="M44" s="50"/>
      <c r="N44" s="49">
        <v>0</v>
      </c>
      <c r="O44" s="49">
        <v>0</v>
      </c>
      <c r="P44" s="49">
        <v>0</v>
      </c>
      <c r="Q44" s="19"/>
      <c r="R44" s="49">
        <v>0</v>
      </c>
      <c r="S44" s="49">
        <v>0</v>
      </c>
      <c r="T44" s="49">
        <v>0</v>
      </c>
      <c r="V44" s="49">
        <v>0</v>
      </c>
      <c r="W44" s="49">
        <v>0</v>
      </c>
      <c r="X44" s="49">
        <v>0</v>
      </c>
    </row>
    <row r="45" spans="2:24" ht="15.75" thickBot="1" x14ac:dyDescent="0.3">
      <c r="B45" s="197" t="s">
        <v>194</v>
      </c>
      <c r="C45" s="197"/>
      <c r="D45" s="197"/>
      <c r="E45" s="197"/>
      <c r="F45" s="197"/>
      <c r="G45" s="50"/>
      <c r="H45" s="53">
        <v>77916</v>
      </c>
      <c r="I45" s="50"/>
      <c r="J45" s="53">
        <v>75039</v>
      </c>
      <c r="K45" s="53">
        <v>55870</v>
      </c>
      <c r="L45" s="53">
        <v>55421</v>
      </c>
      <c r="M45" s="50"/>
      <c r="N45" s="53">
        <v>15062</v>
      </c>
      <c r="O45" s="53">
        <v>5207</v>
      </c>
      <c r="P45" s="53">
        <v>5207</v>
      </c>
      <c r="Q45" s="19"/>
      <c r="R45" s="53">
        <v>94951</v>
      </c>
      <c r="S45" s="53">
        <v>223454</v>
      </c>
      <c r="T45" s="53">
        <v>223454</v>
      </c>
      <c r="V45" s="53">
        <f t="shared" ref="V45:W45" si="0">+V43+V44</f>
        <v>337202</v>
      </c>
      <c r="W45" s="53">
        <f t="shared" si="0"/>
        <v>300590</v>
      </c>
      <c r="X45" s="53">
        <f t="shared" ref="X45" si="1">+X43+X44</f>
        <v>300590</v>
      </c>
    </row>
    <row r="46" spans="2:24" x14ac:dyDescent="0.25">
      <c r="B46" s="63" t="s">
        <v>141</v>
      </c>
      <c r="C46" s="63"/>
      <c r="D46" s="63"/>
      <c r="E46" s="63"/>
      <c r="F46" s="63"/>
      <c r="G46" s="50"/>
      <c r="H46" s="63">
        <v>-448</v>
      </c>
      <c r="I46" s="50"/>
      <c r="J46" s="63">
        <v>0</v>
      </c>
      <c r="K46" s="63">
        <v>0</v>
      </c>
      <c r="L46" s="63">
        <v>0</v>
      </c>
      <c r="M46" s="50"/>
      <c r="N46" s="63">
        <v>0</v>
      </c>
      <c r="O46" s="63">
        <v>0</v>
      </c>
      <c r="P46" s="63">
        <v>0</v>
      </c>
      <c r="Q46" s="19"/>
      <c r="R46" s="63">
        <v>0</v>
      </c>
      <c r="S46" s="63">
        <v>0</v>
      </c>
      <c r="T46" s="63">
        <v>0</v>
      </c>
      <c r="V46" s="63">
        <v>0</v>
      </c>
      <c r="W46" s="63">
        <v>0</v>
      </c>
      <c r="X46" s="63">
        <v>0</v>
      </c>
    </row>
    <row r="47" spans="2:24" ht="15.75" thickBot="1" x14ac:dyDescent="0.3">
      <c r="B47" s="64" t="s">
        <v>197</v>
      </c>
      <c r="C47" s="64"/>
      <c r="D47" s="64"/>
      <c r="E47" s="64"/>
      <c r="F47" s="64"/>
      <c r="G47" s="7"/>
      <c r="H47" s="65">
        <v>77467</v>
      </c>
      <c r="I47" s="50"/>
      <c r="J47" s="65">
        <v>75039</v>
      </c>
      <c r="K47" s="65">
        <v>55870</v>
      </c>
      <c r="L47" s="65">
        <v>55420</v>
      </c>
      <c r="M47" s="50"/>
      <c r="N47" s="65">
        <v>15062</v>
      </c>
      <c r="O47" s="65">
        <v>5207</v>
      </c>
      <c r="P47" s="65">
        <v>5207</v>
      </c>
      <c r="Q47" s="19"/>
      <c r="R47" s="65">
        <v>94951</v>
      </c>
      <c r="S47" s="65">
        <v>223454</v>
      </c>
      <c r="T47" s="65">
        <v>223454</v>
      </c>
      <c r="V47" s="65">
        <f>V46+V45</f>
        <v>337202</v>
      </c>
      <c r="W47" s="65">
        <f>W46+W45</f>
        <v>300590</v>
      </c>
      <c r="X47" s="65">
        <f>X46+X45</f>
        <v>300590</v>
      </c>
    </row>
    <row r="48" spans="2:24" ht="15.75" thickBot="1" x14ac:dyDescent="0.3">
      <c r="B48" s="64" t="s">
        <v>198</v>
      </c>
      <c r="C48" s="64"/>
      <c r="D48" s="64"/>
      <c r="E48" s="64"/>
      <c r="F48" s="64"/>
      <c r="G48" s="50"/>
      <c r="H48" s="66">
        <v>110258</v>
      </c>
      <c r="I48" s="50"/>
      <c r="J48" s="66">
        <v>65701</v>
      </c>
      <c r="K48" s="66">
        <v>171014</v>
      </c>
      <c r="L48" s="66">
        <v>236715</v>
      </c>
      <c r="M48" s="50"/>
      <c r="N48" s="66">
        <v>-9794</v>
      </c>
      <c r="O48" s="66">
        <v>161710</v>
      </c>
      <c r="P48" s="66">
        <v>151916</v>
      </c>
      <c r="Q48" s="19"/>
      <c r="R48" s="66">
        <f>R16+R24</f>
        <v>86658</v>
      </c>
      <c r="S48" s="66">
        <v>142645.01012648753</v>
      </c>
      <c r="T48" s="66">
        <v>229302.01012648753</v>
      </c>
      <c r="V48" s="66">
        <f>+V24+V16</f>
        <v>129795.81305600188</v>
      </c>
      <c r="W48" s="66">
        <f>+W24+W16</f>
        <v>-25217.813056001884</v>
      </c>
      <c r="X48" s="66">
        <f>+X24+X16</f>
        <v>104578</v>
      </c>
    </row>
    <row r="49" spans="2:20" ht="12" customHeight="1" x14ac:dyDescent="0.25">
      <c r="B49" s="2"/>
      <c r="C49" s="2"/>
      <c r="D49" s="2"/>
      <c r="E49" s="2"/>
      <c r="F49" s="2"/>
      <c r="G49" s="2"/>
      <c r="H49" s="2"/>
      <c r="I49" s="29"/>
      <c r="J49" s="2"/>
      <c r="K49" s="2"/>
      <c r="L49" s="2"/>
      <c r="M49" s="29"/>
      <c r="N49" s="2"/>
      <c r="O49" s="2"/>
      <c r="P49" s="2"/>
      <c r="R49" s="2"/>
      <c r="S49" s="2"/>
      <c r="T49" s="2"/>
    </row>
    <row r="50" spans="2:20" ht="12" customHeight="1" x14ac:dyDescent="0.25">
      <c r="B50" s="1" t="s">
        <v>207</v>
      </c>
      <c r="C50" s="2"/>
      <c r="D50" s="2"/>
      <c r="E50" s="2"/>
      <c r="F50" s="2"/>
      <c r="G50" s="2"/>
      <c r="H50" s="2"/>
      <c r="I50" s="29"/>
      <c r="J50" s="2"/>
      <c r="K50" s="2"/>
      <c r="L50" s="2"/>
      <c r="M50" s="29"/>
      <c r="N50" s="2"/>
      <c r="O50" s="2"/>
      <c r="P50" s="2"/>
      <c r="R50" s="2"/>
      <c r="S50" s="2"/>
      <c r="T50" s="2"/>
    </row>
    <row r="51" spans="2:20" ht="12" customHeight="1" x14ac:dyDescent="0.25">
      <c r="B51" s="2"/>
      <c r="C51" s="2"/>
      <c r="D51" s="2"/>
      <c r="E51" s="2"/>
      <c r="F51" s="2"/>
      <c r="G51" s="2"/>
      <c r="H51" s="2"/>
      <c r="I51" s="29"/>
      <c r="J51" s="2"/>
      <c r="K51" s="2"/>
      <c r="L51" s="2"/>
      <c r="M51" s="29"/>
      <c r="N51" s="2"/>
      <c r="O51" s="2"/>
      <c r="P51" s="2"/>
      <c r="R51" s="2"/>
      <c r="S51" s="2"/>
      <c r="T51" s="2"/>
    </row>
    <row r="52" spans="2:20" x14ac:dyDescent="0.25">
      <c r="B52" s="41" t="s">
        <v>59</v>
      </c>
    </row>
    <row r="53" spans="2:20" x14ac:dyDescent="0.25"/>
    <row r="54" spans="2:20" x14ac:dyDescent="0.25">
      <c r="B54" s="1"/>
    </row>
    <row r="55" spans="2:20" x14ac:dyDescent="0.25"/>
    <row r="59" spans="2:20" hidden="1" x14ac:dyDescent="0.25">
      <c r="Q59" s="19"/>
    </row>
    <row r="60" spans="2:20" hidden="1" x14ac:dyDescent="0.25">
      <c r="Q60" s="19"/>
    </row>
    <row r="61" spans="2:20" hidden="1" x14ac:dyDescent="0.25">
      <c r="Q61" s="19"/>
    </row>
    <row r="62" spans="2:20" hidden="1" x14ac:dyDescent="0.25">
      <c r="Q62" s="19"/>
    </row>
    <row r="63" spans="2:20" hidden="1" x14ac:dyDescent="0.25">
      <c r="Q63" s="19"/>
    </row>
    <row r="65" spans="17:17" x14ac:dyDescent="0.25"/>
    <row r="66" spans="17:17" x14ac:dyDescent="0.25"/>
    <row r="67" spans="17:17" hidden="1" x14ac:dyDescent="0.25">
      <c r="Q67" s="19"/>
    </row>
    <row r="68" spans="17:17" hidden="1" x14ac:dyDescent="0.25">
      <c r="Q68" s="19"/>
    </row>
    <row r="69" spans="17:17" hidden="1" x14ac:dyDescent="0.25">
      <c r="Q69" s="19"/>
    </row>
    <row r="70" spans="17:17" hidden="1" x14ac:dyDescent="0.25">
      <c r="Q70" s="19"/>
    </row>
    <row r="71" spans="17:17" hidden="1" x14ac:dyDescent="0.25">
      <c r="Q71" s="19"/>
    </row>
    <row r="72" spans="17:17" x14ac:dyDescent="0.25"/>
    <row r="81" spans="17:17" hidden="1" x14ac:dyDescent="0.25">
      <c r="Q81" s="19"/>
    </row>
    <row r="82" spans="17:17" hidden="1" x14ac:dyDescent="0.25">
      <c r="Q82" s="19"/>
    </row>
    <row r="83" spans="17:17" x14ac:dyDescent="0.25"/>
    <row r="84" spans="17:17" x14ac:dyDescent="0.25"/>
    <row r="85" spans="17:17" x14ac:dyDescent="0.25"/>
    <row r="86" spans="17:17" x14ac:dyDescent="0.25"/>
    <row r="87" spans="17:17" hidden="1" x14ac:dyDescent="0.25">
      <c r="Q87" s="19"/>
    </row>
    <row r="88" spans="17:17" hidden="1" x14ac:dyDescent="0.25">
      <c r="Q88" s="19"/>
    </row>
    <row r="89" spans="17:17" hidden="1" x14ac:dyDescent="0.25">
      <c r="Q89" s="19"/>
    </row>
    <row r="90" spans="17:17" hidden="1" x14ac:dyDescent="0.25">
      <c r="Q90" s="19"/>
    </row>
    <row r="91" spans="17:17" hidden="1" x14ac:dyDescent="0.25">
      <c r="Q91" s="19"/>
    </row>
    <row r="95" spans="17:17" hidden="1" x14ac:dyDescent="0.25">
      <c r="Q95" s="19"/>
    </row>
    <row r="96" spans="17:17" hidden="1" x14ac:dyDescent="0.25">
      <c r="Q96" s="19"/>
    </row>
    <row r="97" spans="17:17" hidden="1" x14ac:dyDescent="0.25">
      <c r="Q97" s="19"/>
    </row>
    <row r="98" spans="17:17" hidden="1" x14ac:dyDescent="0.25">
      <c r="Q98" s="19"/>
    </row>
    <row r="99" spans="17:17" hidden="1" x14ac:dyDescent="0.25">
      <c r="Q99" s="19"/>
    </row>
    <row r="100" spans="17:17" hidden="1" x14ac:dyDescent="0.25">
      <c r="Q100" s="19"/>
    </row>
    <row r="101" spans="17:17" hidden="1" x14ac:dyDescent="0.25">
      <c r="Q101" s="19"/>
    </row>
    <row r="102" spans="17:17" hidden="1" x14ac:dyDescent="0.25">
      <c r="Q102" s="19"/>
    </row>
    <row r="111" spans="17:17" hidden="1" x14ac:dyDescent="0.25">
      <c r="Q111" s="19"/>
    </row>
    <row r="112" spans="17:17" hidden="1" x14ac:dyDescent="0.25">
      <c r="Q112" s="19"/>
    </row>
    <row r="113" spans="17:17" hidden="1" x14ac:dyDescent="0.25">
      <c r="Q113" s="19"/>
    </row>
    <row r="114" spans="17:17" hidden="1" x14ac:dyDescent="0.25">
      <c r="Q114" s="19"/>
    </row>
    <row r="115" spans="17:17" hidden="1" x14ac:dyDescent="0.25">
      <c r="Q115" s="19"/>
    </row>
    <row r="116" spans="17:17" hidden="1" x14ac:dyDescent="0.25">
      <c r="Q116" s="19"/>
    </row>
    <row r="117" spans="17:17" x14ac:dyDescent="0.25"/>
    <row r="119" spans="17:17" x14ac:dyDescent="0.25"/>
    <row r="125" spans="17:17" hidden="1" x14ac:dyDescent="0.25">
      <c r="Q125" s="19"/>
    </row>
    <row r="126" spans="17:17" hidden="1" x14ac:dyDescent="0.25">
      <c r="Q126" s="19"/>
    </row>
    <row r="127" spans="17:17" hidden="1" x14ac:dyDescent="0.25">
      <c r="Q127" s="19"/>
    </row>
    <row r="128" spans="17:17" hidden="1" x14ac:dyDescent="0.25">
      <c r="Q128" s="19"/>
    </row>
    <row r="129" spans="17:17" hidden="1" x14ac:dyDescent="0.25">
      <c r="Q129" s="19"/>
    </row>
    <row r="130" spans="17:17" hidden="1" x14ac:dyDescent="0.25">
      <c r="Q130" s="19"/>
    </row>
    <row r="131" spans="17:17" hidden="1" x14ac:dyDescent="0.25">
      <c r="Q131" s="19"/>
    </row>
    <row r="133" spans="17:17" x14ac:dyDescent="0.25"/>
    <row r="135" spans="17:17" hidden="1" x14ac:dyDescent="0.25">
      <c r="Q135" s="19"/>
    </row>
    <row r="136" spans="17:17" x14ac:dyDescent="0.25"/>
    <row r="139" spans="17:17" hidden="1" x14ac:dyDescent="0.25">
      <c r="Q139" s="19"/>
    </row>
    <row r="140" spans="17:17" hidden="1" x14ac:dyDescent="0.25">
      <c r="Q140" s="19"/>
    </row>
    <row r="141" spans="17:17" hidden="1" x14ac:dyDescent="0.25">
      <c r="Q141" s="19"/>
    </row>
    <row r="142" spans="17:17" ht="15" hidden="1" customHeight="1" x14ac:dyDescent="0.25">
      <c r="Q142" s="19"/>
    </row>
    <row r="143" spans="17:17" hidden="1" x14ac:dyDescent="0.25">
      <c r="Q143" s="19"/>
    </row>
    <row r="145" spans="2:17" x14ac:dyDescent="0.25"/>
    <row r="146" spans="2:17" hidden="1" x14ac:dyDescent="0.25">
      <c r="Q146" s="19"/>
    </row>
    <row r="147" spans="2:17" hidden="1" x14ac:dyDescent="0.25">
      <c r="Q147" s="19"/>
    </row>
    <row r="148" spans="2:17" x14ac:dyDescent="0.25"/>
    <row r="149" spans="2:17" x14ac:dyDescent="0.25"/>
    <row r="150" spans="2:17" x14ac:dyDescent="0.25"/>
    <row r="151" spans="2:17" x14ac:dyDescent="0.25"/>
    <row r="152" spans="2:17" hidden="1" x14ac:dyDescent="0.25">
      <c r="Q152" s="19"/>
    </row>
    <row r="154" spans="2:17" hidden="1" x14ac:dyDescent="0.25">
      <c r="Q154" s="19"/>
    </row>
    <row r="156" spans="2:17" hidden="1" x14ac:dyDescent="0.25">
      <c r="B156" s="23"/>
      <c r="C156" s="23"/>
      <c r="D156" s="23"/>
      <c r="E156" s="23"/>
      <c r="F156" s="23"/>
      <c r="G156" s="24"/>
      <c r="H156" s="26"/>
    </row>
    <row r="157" spans="2:17" x14ac:dyDescent="0.25"/>
  </sheetData>
  <mergeCells count="19">
    <mergeCell ref="B28:F28"/>
    <mergeCell ref="B38:F38"/>
    <mergeCell ref="B40:F40"/>
    <mergeCell ref="B45:F45"/>
    <mergeCell ref="B29:F29"/>
    <mergeCell ref="B30:E30"/>
    <mergeCell ref="B33:F33"/>
    <mergeCell ref="B35:E35"/>
    <mergeCell ref="B36:F36"/>
    <mergeCell ref="B37:F37"/>
    <mergeCell ref="B39:F39"/>
    <mergeCell ref="B31:F31"/>
    <mergeCell ref="B32:F32"/>
    <mergeCell ref="B27:F27"/>
    <mergeCell ref="B3:F3"/>
    <mergeCell ref="B18:F18"/>
    <mergeCell ref="B19:F19"/>
    <mergeCell ref="B24:F24"/>
    <mergeCell ref="B26:F26"/>
  </mergeCells>
  <hyperlinks>
    <hyperlink ref="B52" location="'Table of contents'!A1" display="'Table of contents" xr:uid="{6CADB5D5-ABD1-487A-A92F-118F39B3E2BA}"/>
  </hyperlinks>
  <pageMargins left="0.7" right="0.7" top="0.75" bottom="0.75" header="0.3" footer="0.3"/>
  <pageSetup paperSize="9" scale="80" orientation="landscape" r:id="rId1"/>
  <rowBreaks count="3" manualBreakCount="3">
    <brk id="74" max="10" man="1"/>
    <brk id="106" max="10" man="1"/>
    <brk id="119" max="10" man="1"/>
  </rowBreaks>
  <ignoredErrors>
    <ignoredError sqref="H17:H18 I17:L18 H41:H42 H25:H26 I25:K26 I41:K42" formula="1"/>
    <ignoredError sqref="V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1B440-3638-45A2-96AD-ABD02E9103CF}">
  <sheetPr>
    <tabColor rgb="FF124735"/>
  </sheetPr>
  <dimension ref="A1:V51"/>
  <sheetViews>
    <sheetView showGridLines="0" zoomScaleNormal="100" zoomScaleSheetLayoutView="100" workbookViewId="0">
      <pane xSplit="3" ySplit="3" topLeftCell="D4" activePane="bottomRight" state="frozen"/>
      <selection pane="topRight" activeCell="D1" sqref="D1"/>
      <selection pane="bottomLeft" activeCell="A4" sqref="A4"/>
      <selection pane="bottomRight" activeCell="B16" sqref="B16"/>
    </sheetView>
  </sheetViews>
  <sheetFormatPr defaultColWidth="0" defaultRowHeight="15" zeroHeight="1" x14ac:dyDescent="0.25"/>
  <cols>
    <col min="1" max="1" width="1.5703125" style="18" customWidth="1"/>
    <col min="2" max="2" width="8.85546875" style="18" customWidth="1"/>
    <col min="3" max="3" width="24.42578125" style="18" customWidth="1"/>
    <col min="4" max="6" width="9.5703125" style="18" bestFit="1" customWidth="1"/>
    <col min="7" max="7" width="2.42578125" style="18" customWidth="1"/>
    <col min="8" max="10" width="9.5703125" style="18" bestFit="1" customWidth="1"/>
    <col min="11" max="11" width="2.42578125" style="18" customWidth="1"/>
    <col min="12" max="12" width="9.5703125" style="18" bestFit="1" customWidth="1"/>
    <col min="13" max="14" width="9.5703125" style="18" customWidth="1"/>
    <col min="15" max="15" width="3.140625" style="18" customWidth="1"/>
    <col min="16" max="16" width="9.5703125" style="18" customWidth="1"/>
    <col min="17" max="18" width="8.85546875" style="18" customWidth="1"/>
    <col min="19" max="19" width="1.5703125" customWidth="1"/>
    <col min="20" max="20" width="9.140625" style="18" customWidth="1"/>
    <col min="21" max="22" width="8.85546875" style="18" customWidth="1"/>
    <col min="23" max="16384" width="8.85546875" style="18" hidden="1"/>
  </cols>
  <sheetData>
    <row r="1" spans="1:22" x14ac:dyDescent="0.25">
      <c r="B1" s="17" t="s">
        <v>8</v>
      </c>
    </row>
    <row r="2" spans="1:22" x14ac:dyDescent="0.25"/>
    <row r="3" spans="1:22" ht="26.25" x14ac:dyDescent="0.25">
      <c r="B3" s="188" t="s">
        <v>87</v>
      </c>
      <c r="C3" s="188"/>
      <c r="D3" s="13" t="s">
        <v>88</v>
      </c>
      <c r="E3" s="13" t="s">
        <v>89</v>
      </c>
      <c r="F3" s="13" t="s">
        <v>16</v>
      </c>
      <c r="G3" s="28"/>
      <c r="H3" s="13" t="s">
        <v>90</v>
      </c>
      <c r="I3" s="13" t="s">
        <v>91</v>
      </c>
      <c r="J3" s="13" t="s">
        <v>21</v>
      </c>
      <c r="L3" s="13" t="s">
        <v>92</v>
      </c>
      <c r="M3" s="13" t="s">
        <v>93</v>
      </c>
      <c r="N3" s="13" t="s">
        <v>26</v>
      </c>
      <c r="P3" s="13" t="s">
        <v>213</v>
      </c>
      <c r="Q3" s="13" t="s">
        <v>214</v>
      </c>
      <c r="R3" s="13" t="s">
        <v>212</v>
      </c>
      <c r="T3" s="13" t="s">
        <v>230</v>
      </c>
      <c r="U3" s="13" t="s">
        <v>231</v>
      </c>
      <c r="V3" s="13" t="s">
        <v>206</v>
      </c>
    </row>
    <row r="4" spans="1:22" x14ac:dyDescent="0.25">
      <c r="B4" s="6" t="s">
        <v>199</v>
      </c>
      <c r="C4" s="6"/>
    </row>
    <row r="5" spans="1:22" x14ac:dyDescent="0.25">
      <c r="B5" s="2" t="s">
        <v>27</v>
      </c>
      <c r="C5" s="2"/>
      <c r="D5" s="67">
        <v>1472047</v>
      </c>
      <c r="E5" s="67">
        <v>1736973</v>
      </c>
      <c r="F5" s="67">
        <v>3209020</v>
      </c>
      <c r="G5" s="50"/>
      <c r="H5" s="67">
        <v>1651085</v>
      </c>
      <c r="I5" s="67">
        <v>1841023</v>
      </c>
      <c r="J5" s="67">
        <v>3492108</v>
      </c>
      <c r="L5" s="67">
        <v>1769427</v>
      </c>
      <c r="M5" s="67">
        <v>1674851.9</v>
      </c>
      <c r="N5" s="67">
        <v>3444278.9</v>
      </c>
      <c r="P5" s="74">
        <v>858680</v>
      </c>
      <c r="Q5" s="74">
        <v>819604</v>
      </c>
      <c r="R5" s="74">
        <v>1678284</v>
      </c>
      <c r="S5" s="172"/>
      <c r="T5" s="74">
        <v>817085.55728609371</v>
      </c>
      <c r="U5" s="67">
        <f>V5-T5</f>
        <v>962207.44271390629</v>
      </c>
      <c r="V5" s="67">
        <v>1779293</v>
      </c>
    </row>
    <row r="6" spans="1:22" x14ac:dyDescent="0.25">
      <c r="B6" s="68" t="s">
        <v>94</v>
      </c>
      <c r="C6" s="68"/>
      <c r="D6" s="67">
        <v>-1212565</v>
      </c>
      <c r="E6" s="67">
        <v>-1367293</v>
      </c>
      <c r="F6" s="67">
        <v>-2579858</v>
      </c>
      <c r="G6" s="50"/>
      <c r="H6" s="67">
        <v>-1317423</v>
      </c>
      <c r="I6" s="67">
        <v>-1481669</v>
      </c>
      <c r="J6" s="67">
        <v>-2799092</v>
      </c>
      <c r="L6" s="67">
        <v>-1437590</v>
      </c>
      <c r="M6" s="67">
        <v>-1369116.6</v>
      </c>
      <c r="N6" s="67">
        <v>-2806706.6</v>
      </c>
      <c r="P6" s="74">
        <v>-714537</v>
      </c>
      <c r="Q6" s="74">
        <v>-641971</v>
      </c>
      <c r="R6" s="74">
        <v>-1356508</v>
      </c>
      <c r="S6" s="172"/>
      <c r="T6" s="74">
        <v>-653651.99451352959</v>
      </c>
      <c r="U6" s="67">
        <f>V6-T6</f>
        <v>-768697.00548647041</v>
      </c>
      <c r="V6" s="67">
        <v>-1422349</v>
      </c>
    </row>
    <row r="7" spans="1:22" x14ac:dyDescent="0.25">
      <c r="B7" s="52" t="s">
        <v>95</v>
      </c>
      <c r="C7" s="52"/>
      <c r="D7" s="69">
        <v>259482</v>
      </c>
      <c r="E7" s="69">
        <v>369680</v>
      </c>
      <c r="F7" s="69">
        <v>629162</v>
      </c>
      <c r="G7" s="50"/>
      <c r="H7" s="69">
        <v>333662</v>
      </c>
      <c r="I7" s="69">
        <v>359353</v>
      </c>
      <c r="J7" s="69">
        <v>693015</v>
      </c>
      <c r="L7" s="69">
        <v>331837</v>
      </c>
      <c r="M7" s="69">
        <v>305735.3</v>
      </c>
      <c r="N7" s="69">
        <v>637572.30000000005</v>
      </c>
      <c r="P7" s="78">
        <v>144143</v>
      </c>
      <c r="Q7" s="78">
        <v>177633</v>
      </c>
      <c r="R7" s="78">
        <v>321776</v>
      </c>
      <c r="S7" s="172"/>
      <c r="T7" s="78">
        <f>SUM(T5:T6)</f>
        <v>163433.56277256412</v>
      </c>
      <c r="U7" s="69">
        <f>SUM(U5:U6)</f>
        <v>193510.43722743588</v>
      </c>
      <c r="V7" s="69">
        <f>SUM(V5:V6)</f>
        <v>356944</v>
      </c>
    </row>
    <row r="8" spans="1:22" x14ac:dyDescent="0.25">
      <c r="B8" s="2" t="s">
        <v>98</v>
      </c>
      <c r="C8" s="2"/>
      <c r="D8" s="67">
        <v>168</v>
      </c>
      <c r="E8" s="67">
        <v>143</v>
      </c>
      <c r="F8" s="67">
        <v>311</v>
      </c>
      <c r="G8" s="50"/>
      <c r="H8" s="67">
        <v>107</v>
      </c>
      <c r="I8" s="67">
        <v>66</v>
      </c>
      <c r="J8" s="67">
        <v>173</v>
      </c>
      <c r="L8" s="67">
        <v>106</v>
      </c>
      <c r="M8" s="67">
        <v>-39.5</v>
      </c>
      <c r="N8" s="67">
        <v>66.5</v>
      </c>
      <c r="P8" s="74">
        <v>-160</v>
      </c>
      <c r="Q8" s="74">
        <v>160</v>
      </c>
      <c r="R8" s="74">
        <f>SUM(P8:Q8)</f>
        <v>0</v>
      </c>
      <c r="S8" s="172"/>
      <c r="T8" s="74">
        <v>1396.557</v>
      </c>
      <c r="U8" s="74">
        <f>V8-T8</f>
        <v>-245.55700000000002</v>
      </c>
      <c r="V8" s="67">
        <v>1151</v>
      </c>
    </row>
    <row r="9" spans="1:22" x14ac:dyDescent="0.25">
      <c r="B9" s="2" t="s">
        <v>96</v>
      </c>
      <c r="C9" s="2"/>
      <c r="D9" s="67">
        <v>-125622</v>
      </c>
      <c r="E9" s="67">
        <v>-123846</v>
      </c>
      <c r="F9" s="67">
        <v>-249468</v>
      </c>
      <c r="G9" s="50"/>
      <c r="H9" s="67">
        <v>-157444</v>
      </c>
      <c r="I9" s="67">
        <v>-135222</v>
      </c>
      <c r="J9" s="67">
        <v>-292666</v>
      </c>
      <c r="L9" s="67">
        <v>-140420</v>
      </c>
      <c r="M9" s="67">
        <v>-124178.4</v>
      </c>
      <c r="N9" s="67">
        <v>-264598.40000000002</v>
      </c>
      <c r="P9" s="74">
        <v>-97828</v>
      </c>
      <c r="Q9" s="74">
        <v>-98437</v>
      </c>
      <c r="R9" s="74">
        <f>SUM(P9:Q9)</f>
        <v>-196265</v>
      </c>
      <c r="S9" s="172"/>
      <c r="T9" s="74">
        <v>-102294.02636</v>
      </c>
      <c r="U9" s="74">
        <f>V9-T9</f>
        <v>-98661.973639999997</v>
      </c>
      <c r="V9" s="67">
        <v>-200956</v>
      </c>
    </row>
    <row r="10" spans="1:22" x14ac:dyDescent="0.25">
      <c r="A10" s="38"/>
      <c r="B10" s="55" t="s">
        <v>97</v>
      </c>
      <c r="C10" s="55"/>
      <c r="D10" s="49">
        <v>-37372</v>
      </c>
      <c r="E10" s="67">
        <v>-42383</v>
      </c>
      <c r="F10" s="49">
        <v>-79755</v>
      </c>
      <c r="G10" s="50"/>
      <c r="H10" s="70">
        <v>-41590</v>
      </c>
      <c r="I10" s="67">
        <v>-47902</v>
      </c>
      <c r="J10" s="70">
        <v>-89492</v>
      </c>
      <c r="L10" s="70">
        <v>-52819</v>
      </c>
      <c r="M10" s="70">
        <v>-43802.5</v>
      </c>
      <c r="N10" s="67">
        <v>-96621.5</v>
      </c>
      <c r="P10" s="74">
        <v>-35674</v>
      </c>
      <c r="Q10" s="171">
        <v>-39642</v>
      </c>
      <c r="R10" s="74">
        <f>SUM(P10:Q10)</f>
        <v>-75316</v>
      </c>
      <c r="S10" s="172"/>
      <c r="T10" s="74">
        <v>-35578</v>
      </c>
      <c r="U10" s="74">
        <f>V10-T10</f>
        <v>-44013</v>
      </c>
      <c r="V10" s="67">
        <v>-79591</v>
      </c>
    </row>
    <row r="11" spans="1:22" ht="15.75" thickBot="1" x14ac:dyDescent="0.3">
      <c r="B11" s="200" t="s">
        <v>200</v>
      </c>
      <c r="C11" s="200"/>
      <c r="D11" s="53">
        <v>96656</v>
      </c>
      <c r="E11" s="53">
        <v>203594</v>
      </c>
      <c r="F11" s="53">
        <v>300250</v>
      </c>
      <c r="G11" s="50"/>
      <c r="H11" s="53">
        <v>134735</v>
      </c>
      <c r="I11" s="53">
        <v>176295</v>
      </c>
      <c r="J11" s="53">
        <v>311030</v>
      </c>
      <c r="L11" s="53">
        <v>138704</v>
      </c>
      <c r="M11" s="53">
        <v>137714.9</v>
      </c>
      <c r="N11" s="53">
        <v>276418.90000000002</v>
      </c>
      <c r="P11" s="170">
        <f>SUM(P7:P10)</f>
        <v>10481</v>
      </c>
      <c r="Q11" s="170">
        <f>SUM(Q7:Q10)</f>
        <v>39714</v>
      </c>
      <c r="R11" s="170">
        <f>SUM(R7:R10)</f>
        <v>50195</v>
      </c>
      <c r="S11" s="172"/>
      <c r="T11" s="170">
        <f>SUM(T7:T10)</f>
        <v>26958.093412564122</v>
      </c>
      <c r="U11" s="170">
        <f>SUM(U7:U10)</f>
        <v>50589.906587435878</v>
      </c>
      <c r="V11" s="53">
        <f>SUM(V7:V10)</f>
        <v>77548</v>
      </c>
    </row>
    <row r="12" spans="1:22" x14ac:dyDescent="0.25">
      <c r="B12" s="55" t="s">
        <v>100</v>
      </c>
      <c r="C12" s="71"/>
      <c r="D12" s="70">
        <v>-15472</v>
      </c>
      <c r="E12" s="70">
        <v>-60395</v>
      </c>
      <c r="F12" s="70">
        <v>-75867</v>
      </c>
      <c r="G12" s="50"/>
      <c r="H12" s="70">
        <v>0</v>
      </c>
      <c r="I12" s="70">
        <v>0</v>
      </c>
      <c r="J12" s="70">
        <v>0</v>
      </c>
      <c r="L12" s="70">
        <v>-722</v>
      </c>
      <c r="M12" s="70">
        <v>-27454</v>
      </c>
      <c r="N12" s="67">
        <v>-28176</v>
      </c>
      <c r="P12" s="74">
        <v>432</v>
      </c>
      <c r="Q12" s="171">
        <v>1492</v>
      </c>
      <c r="R12" s="74">
        <v>1924</v>
      </c>
      <c r="S12" s="172"/>
      <c r="T12" s="74">
        <v>-2.5000000000000001E-4</v>
      </c>
      <c r="U12" s="74">
        <v>0</v>
      </c>
      <c r="V12" s="67">
        <v>-2.5000000000000001E-4</v>
      </c>
    </row>
    <row r="13" spans="1:22" ht="15.75" thickBot="1" x14ac:dyDescent="0.3">
      <c r="B13" s="200" t="s">
        <v>31</v>
      </c>
      <c r="C13" s="200"/>
      <c r="D13" s="53">
        <v>81184</v>
      </c>
      <c r="E13" s="53">
        <v>143199</v>
      </c>
      <c r="F13" s="53">
        <v>224383</v>
      </c>
      <c r="G13" s="50"/>
      <c r="H13" s="53">
        <v>134735</v>
      </c>
      <c r="I13" s="53">
        <v>176295</v>
      </c>
      <c r="J13" s="53">
        <v>311030</v>
      </c>
      <c r="L13" s="53">
        <v>137982</v>
      </c>
      <c r="M13" s="53">
        <v>110260.9</v>
      </c>
      <c r="N13" s="53">
        <v>248242.90000000002</v>
      </c>
      <c r="P13" s="170">
        <f>SUM(P11:P12)</f>
        <v>10913</v>
      </c>
      <c r="Q13" s="170">
        <f>SUM(Q11:Q12)</f>
        <v>41206</v>
      </c>
      <c r="R13" s="170">
        <f>SUM(R11:R12)</f>
        <v>52119</v>
      </c>
      <c r="S13" s="172"/>
      <c r="T13" s="170">
        <f>SUM(T11:T12)</f>
        <v>26958.093162564121</v>
      </c>
      <c r="U13" s="170">
        <f>SUM(U11:U12)</f>
        <v>50589.906587435878</v>
      </c>
      <c r="V13" s="53">
        <f>SUM(V11:V12)</f>
        <v>77547.999750000003</v>
      </c>
    </row>
    <row r="14" spans="1:22" x14ac:dyDescent="0.25">
      <c r="B14" s="39" t="s">
        <v>40</v>
      </c>
      <c r="D14" s="40">
        <v>0.17599999999999999</v>
      </c>
      <c r="E14" s="40">
        <v>0.21299999999999999</v>
      </c>
      <c r="F14" s="40">
        <v>0.19600000000000001</v>
      </c>
      <c r="G14" s="50"/>
      <c r="H14" s="40">
        <v>0.20200000000000001</v>
      </c>
      <c r="I14" s="40">
        <v>0.19500000000000001</v>
      </c>
      <c r="J14" s="40">
        <v>0.19800000000000001</v>
      </c>
      <c r="L14" s="40">
        <v>0.188</v>
      </c>
      <c r="M14" s="40">
        <v>0.183</v>
      </c>
      <c r="N14" s="40">
        <v>0.185</v>
      </c>
      <c r="P14" s="134">
        <v>0.16800000000000001</v>
      </c>
      <c r="Q14" s="134">
        <v>0.217</v>
      </c>
      <c r="R14" s="134">
        <v>0.192</v>
      </c>
      <c r="S14" s="172"/>
      <c r="T14" s="134">
        <v>0.2</v>
      </c>
      <c r="U14" s="40">
        <f>U7/U5</f>
        <v>0.20111093371055169</v>
      </c>
      <c r="V14" s="40">
        <v>0.20100000000000001</v>
      </c>
    </row>
    <row r="15" spans="1:22" x14ac:dyDescent="0.25">
      <c r="B15" s="39" t="s">
        <v>201</v>
      </c>
      <c r="D15" s="40">
        <v>6.6000000000000003E-2</v>
      </c>
      <c r="E15" s="40">
        <v>0.11700000000000001</v>
      </c>
      <c r="F15" s="40">
        <v>9.4E-2</v>
      </c>
      <c r="G15" s="50"/>
      <c r="H15" s="40">
        <v>8.2000000000000003E-2</v>
      </c>
      <c r="I15" s="40">
        <v>9.6000000000000002E-2</v>
      </c>
      <c r="J15" s="40">
        <v>8.8999999999999996E-2</v>
      </c>
      <c r="L15" s="40">
        <v>7.8E-2</v>
      </c>
      <c r="M15" s="40">
        <v>8.2000000000000003E-2</v>
      </c>
      <c r="N15" s="40">
        <v>0.08</v>
      </c>
      <c r="P15" s="134">
        <v>1.2205944007080636E-2</v>
      </c>
      <c r="Q15" s="134">
        <v>4.845510758854276E-2</v>
      </c>
      <c r="R15" s="134">
        <v>2.9908525613066679E-2</v>
      </c>
      <c r="S15" s="172"/>
      <c r="T15" s="134">
        <v>3.2992987297565259E-2</v>
      </c>
      <c r="U15" s="134">
        <v>5.2576922960341103E-2</v>
      </c>
      <c r="V15" s="40">
        <v>4.3999999999999997E-2</v>
      </c>
    </row>
    <row r="16" spans="1:22" x14ac:dyDescent="0.25">
      <c r="B16" s="39" t="s">
        <v>202</v>
      </c>
      <c r="D16" s="40">
        <v>5.5150412996324165E-2</v>
      </c>
      <c r="E16" s="40">
        <v>8.2441695984911689E-2</v>
      </c>
      <c r="F16" s="40">
        <v>6.9922593190444429E-2</v>
      </c>
      <c r="G16" s="50"/>
      <c r="H16" s="40">
        <v>8.1603915001347602E-2</v>
      </c>
      <c r="I16" s="40">
        <v>9.5759259933200183E-2</v>
      </c>
      <c r="J16" s="40">
        <v>8.9066546624560289E-2</v>
      </c>
      <c r="L16" s="40">
        <v>7.8E-2</v>
      </c>
      <c r="M16" s="40">
        <v>6.5833223821162939E-2</v>
      </c>
      <c r="N16" s="40">
        <v>7.2073983323475935E-2</v>
      </c>
      <c r="P16" s="134">
        <v>1.2709041785065449E-2</v>
      </c>
      <c r="Q16" s="134">
        <v>5.0275498899468522E-2</v>
      </c>
      <c r="R16" s="134">
        <v>3.1054934683283641E-2</v>
      </c>
      <c r="S16" s="172"/>
      <c r="T16" s="134">
        <v>3.2992986991599749E-2</v>
      </c>
      <c r="U16" s="134">
        <v>5.2576922960341103E-2</v>
      </c>
      <c r="V16" s="40">
        <v>4.3999999999999997E-2</v>
      </c>
    </row>
    <row r="17" spans="2:22" ht="5.0999999999999996" customHeight="1" x14ac:dyDescent="0.25">
      <c r="B17" s="39"/>
      <c r="D17" s="40"/>
      <c r="E17" s="40"/>
      <c r="F17" s="40"/>
      <c r="G17" s="50"/>
      <c r="H17" s="40"/>
      <c r="I17" s="40"/>
      <c r="J17" s="40"/>
      <c r="L17" s="40"/>
      <c r="M17" s="40"/>
      <c r="N17" s="40"/>
      <c r="P17" s="134"/>
      <c r="Q17" s="134"/>
      <c r="R17" s="134"/>
      <c r="S17" s="172"/>
      <c r="T17" s="134"/>
      <c r="U17" s="40"/>
      <c r="V17" s="40"/>
    </row>
    <row r="18" spans="2:22" x14ac:dyDescent="0.25">
      <c r="B18" s="6" t="s">
        <v>203</v>
      </c>
      <c r="C18" s="6"/>
      <c r="G18" s="50"/>
      <c r="P18" s="22"/>
      <c r="Q18" s="22"/>
      <c r="R18" s="22"/>
      <c r="S18" s="172"/>
    </row>
    <row r="19" spans="2:22" x14ac:dyDescent="0.25">
      <c r="B19" s="2" t="s">
        <v>27</v>
      </c>
      <c r="C19" s="2"/>
      <c r="D19" s="67">
        <v>77194</v>
      </c>
      <c r="E19" s="67">
        <v>39660</v>
      </c>
      <c r="F19" s="67">
        <v>116854</v>
      </c>
      <c r="G19" s="50"/>
      <c r="H19" s="67">
        <v>239137</v>
      </c>
      <c r="I19" s="67">
        <v>265036</v>
      </c>
      <c r="J19" s="67">
        <v>504173</v>
      </c>
      <c r="L19" s="67">
        <v>318538</v>
      </c>
      <c r="M19" s="67">
        <v>221019.5</v>
      </c>
      <c r="N19" s="67">
        <v>539557.5</v>
      </c>
      <c r="P19" s="74">
        <v>246782</v>
      </c>
      <c r="Q19" s="74">
        <v>188331</v>
      </c>
      <c r="R19" s="74">
        <v>435113</v>
      </c>
      <c r="S19" s="172"/>
      <c r="T19" s="74">
        <v>191793.29070706831</v>
      </c>
      <c r="U19" s="67">
        <f>V19-T19</f>
        <v>210898.70929293169</v>
      </c>
      <c r="V19" s="67">
        <v>402692</v>
      </c>
    </row>
    <row r="20" spans="2:22" x14ac:dyDescent="0.25">
      <c r="B20" s="68" t="s">
        <v>94</v>
      </c>
      <c r="C20" s="68"/>
      <c r="D20" s="67">
        <v>-61154</v>
      </c>
      <c r="E20" s="67">
        <v>-28938</v>
      </c>
      <c r="F20" s="67">
        <v>-90092</v>
      </c>
      <c r="G20" s="50"/>
      <c r="H20" s="67">
        <v>-212829</v>
      </c>
      <c r="I20" s="67">
        <v>-228480</v>
      </c>
      <c r="J20" s="67">
        <v>-441309</v>
      </c>
      <c r="L20" s="67">
        <v>-291666</v>
      </c>
      <c r="M20" s="67">
        <v>-180461.6</v>
      </c>
      <c r="N20" s="67">
        <v>-472127.6</v>
      </c>
      <c r="P20" s="74">
        <v>-183004</v>
      </c>
      <c r="Q20" s="74">
        <v>-143778</v>
      </c>
      <c r="R20" s="74">
        <v>-326782</v>
      </c>
      <c r="S20" s="172"/>
      <c r="T20" s="76">
        <f>-129531.875063669-11541</f>
        <v>-141072.87506366899</v>
      </c>
      <c r="U20" s="76">
        <f>V20-T20</f>
        <v>-184719.12493633101</v>
      </c>
      <c r="V20" s="76">
        <f>-302250-23542</f>
        <v>-325792</v>
      </c>
    </row>
    <row r="21" spans="2:22" x14ac:dyDescent="0.25">
      <c r="B21" s="52" t="s">
        <v>95</v>
      </c>
      <c r="C21" s="52"/>
      <c r="D21" s="69">
        <v>16040</v>
      </c>
      <c r="E21" s="69">
        <v>10722</v>
      </c>
      <c r="F21" s="69">
        <v>26762</v>
      </c>
      <c r="G21" s="50"/>
      <c r="H21" s="69">
        <v>26308</v>
      </c>
      <c r="I21" s="69">
        <v>36556</v>
      </c>
      <c r="J21" s="69">
        <v>62864</v>
      </c>
      <c r="L21" s="69">
        <v>26872</v>
      </c>
      <c r="M21" s="69">
        <v>40558</v>
      </c>
      <c r="N21" s="69">
        <v>67430</v>
      </c>
      <c r="P21" s="78">
        <v>63778</v>
      </c>
      <c r="Q21" s="78">
        <v>44553</v>
      </c>
      <c r="R21" s="78">
        <v>108331</v>
      </c>
      <c r="S21" s="172"/>
      <c r="T21" s="78">
        <f>SUM(T19:T20)</f>
        <v>50720.415643399319</v>
      </c>
      <c r="U21" s="69">
        <f>SUM(U19:U20)</f>
        <v>26179.584356600681</v>
      </c>
      <c r="V21" s="69">
        <f>SUM(V19:V20)</f>
        <v>76900</v>
      </c>
    </row>
    <row r="22" spans="2:22" x14ac:dyDescent="0.25">
      <c r="B22" s="2" t="s">
        <v>98</v>
      </c>
      <c r="C22" s="2"/>
      <c r="D22" s="67">
        <v>0</v>
      </c>
      <c r="E22" s="67">
        <v>0</v>
      </c>
      <c r="F22" s="67">
        <v>0</v>
      </c>
      <c r="G22" s="50"/>
      <c r="H22" s="67">
        <v>0</v>
      </c>
      <c r="I22" s="67">
        <v>0</v>
      </c>
      <c r="J22" s="67">
        <v>0</v>
      </c>
      <c r="L22" s="67">
        <v>0</v>
      </c>
      <c r="M22" s="67">
        <v>0</v>
      </c>
      <c r="N22" s="67">
        <v>0</v>
      </c>
      <c r="P22" s="74">
        <v>-97</v>
      </c>
      <c r="Q22" s="74">
        <v>97</v>
      </c>
      <c r="R22" s="74">
        <v>0</v>
      </c>
      <c r="S22" s="172"/>
      <c r="T22" s="74">
        <v>0</v>
      </c>
      <c r="U22" s="67">
        <f>V22-T22</f>
        <v>0</v>
      </c>
      <c r="V22" s="67">
        <v>0</v>
      </c>
    </row>
    <row r="23" spans="2:22" x14ac:dyDescent="0.25">
      <c r="B23" s="2" t="s">
        <v>96</v>
      </c>
      <c r="C23" s="2"/>
      <c r="D23" s="67">
        <v>-7657</v>
      </c>
      <c r="E23" s="67">
        <v>-7065</v>
      </c>
      <c r="F23" s="67">
        <v>-14722</v>
      </c>
      <c r="G23" s="50"/>
      <c r="H23" s="67">
        <v>-8473</v>
      </c>
      <c r="I23" s="67">
        <v>-8254</v>
      </c>
      <c r="J23" s="67">
        <v>-16727</v>
      </c>
      <c r="L23" s="67">
        <v>-12016</v>
      </c>
      <c r="M23" s="67">
        <v>-22289.1</v>
      </c>
      <c r="N23" s="67">
        <v>-34305.1</v>
      </c>
      <c r="P23" s="74">
        <v>-31741</v>
      </c>
      <c r="Q23" s="74">
        <v>-29497</v>
      </c>
      <c r="R23" s="74">
        <v>-61238</v>
      </c>
      <c r="S23" s="172"/>
      <c r="T23" s="76">
        <f>-38048.95112+11541</f>
        <v>-26507.951119999998</v>
      </c>
      <c r="U23" s="76">
        <f>V23-T23</f>
        <v>-27424.048880000002</v>
      </c>
      <c r="V23" s="76">
        <f>-77474+23542</f>
        <v>-53932</v>
      </c>
    </row>
    <row r="24" spans="2:22" x14ac:dyDescent="0.25">
      <c r="B24" s="55" t="s">
        <v>97</v>
      </c>
      <c r="C24" s="71"/>
      <c r="D24" s="70">
        <v>-2322</v>
      </c>
      <c r="E24" s="67">
        <v>-1309</v>
      </c>
      <c r="F24" s="70">
        <v>-3631</v>
      </c>
      <c r="G24" s="50"/>
      <c r="H24" s="70">
        <v>-458</v>
      </c>
      <c r="I24" s="67">
        <v>-1768</v>
      </c>
      <c r="J24" s="70">
        <v>-2226</v>
      </c>
      <c r="L24" s="70">
        <v>-1662</v>
      </c>
      <c r="M24" s="70">
        <v>-2436.5</v>
      </c>
      <c r="N24" s="67">
        <v>-4098.5</v>
      </c>
      <c r="P24" s="74">
        <v>-1543</v>
      </c>
      <c r="Q24" s="171">
        <v>-4605</v>
      </c>
      <c r="R24" s="74">
        <f>SUM(P24:Q24)</f>
        <v>-6148</v>
      </c>
      <c r="S24" s="172"/>
      <c r="T24" s="171">
        <v>-2359.9170099999997</v>
      </c>
      <c r="U24" s="67">
        <f>V24-T24</f>
        <v>-1834.0829900000003</v>
      </c>
      <c r="V24" s="70">
        <v>-4194</v>
      </c>
    </row>
    <row r="25" spans="2:22" ht="15.75" thickBot="1" x14ac:dyDescent="0.3">
      <c r="B25" s="200" t="s">
        <v>200</v>
      </c>
      <c r="C25" s="200"/>
      <c r="D25" s="53">
        <v>6061</v>
      </c>
      <c r="E25" s="53">
        <v>2349</v>
      </c>
      <c r="F25" s="53">
        <v>8410</v>
      </c>
      <c r="G25" s="50"/>
      <c r="H25" s="53">
        <v>17377</v>
      </c>
      <c r="I25" s="53">
        <v>26534</v>
      </c>
      <c r="J25" s="53">
        <v>43911</v>
      </c>
      <c r="L25" s="53">
        <v>13194</v>
      </c>
      <c r="M25" s="53">
        <v>15832.3</v>
      </c>
      <c r="N25" s="53">
        <v>29026.3</v>
      </c>
      <c r="P25" s="170">
        <f>SUM(P21:P24)</f>
        <v>30397</v>
      </c>
      <c r="Q25" s="170">
        <f>SUM(Q21:Q24)</f>
        <v>10548</v>
      </c>
      <c r="R25" s="170">
        <f>SUM(R21:R24)</f>
        <v>40945</v>
      </c>
      <c r="S25" s="172"/>
      <c r="T25" s="170">
        <f>SUM(T21:T24)</f>
        <v>21852.54751339932</v>
      </c>
      <c r="U25" s="53">
        <f>SUM(U21:U24)</f>
        <v>-3078.5475133993218</v>
      </c>
      <c r="V25" s="53">
        <f>SUM(V21:V24)</f>
        <v>18774</v>
      </c>
    </row>
    <row r="26" spans="2:22" x14ac:dyDescent="0.25">
      <c r="B26" s="55" t="s">
        <v>100</v>
      </c>
      <c r="C26" s="71"/>
      <c r="D26" s="70"/>
      <c r="E26" s="70">
        <v>0</v>
      </c>
      <c r="F26" s="70"/>
      <c r="G26" s="50"/>
      <c r="H26" s="70">
        <v>0</v>
      </c>
      <c r="I26" s="70">
        <v>0</v>
      </c>
      <c r="J26" s="70">
        <v>0</v>
      </c>
      <c r="L26" s="70">
        <v>0</v>
      </c>
      <c r="M26" s="70">
        <v>-2705</v>
      </c>
      <c r="N26" s="67">
        <v>-2705</v>
      </c>
      <c r="P26" s="74">
        <v>184</v>
      </c>
      <c r="Q26" s="171">
        <v>0</v>
      </c>
      <c r="R26" s="74">
        <f>SUM(P26:Q26)</f>
        <v>184</v>
      </c>
      <c r="S26" s="172"/>
      <c r="T26" s="74">
        <v>0</v>
      </c>
      <c r="U26" s="67">
        <v>0</v>
      </c>
      <c r="V26" s="67">
        <v>0</v>
      </c>
    </row>
    <row r="27" spans="2:22" ht="15.75" thickBot="1" x14ac:dyDescent="0.3">
      <c r="B27" s="200" t="s">
        <v>31</v>
      </c>
      <c r="C27" s="200"/>
      <c r="D27" s="53">
        <v>6061</v>
      </c>
      <c r="E27" s="53">
        <v>2349</v>
      </c>
      <c r="F27" s="53">
        <v>8410</v>
      </c>
      <c r="G27" s="50"/>
      <c r="H27" s="53">
        <v>17377</v>
      </c>
      <c r="I27" s="53">
        <v>26534</v>
      </c>
      <c r="J27" s="53">
        <v>43911</v>
      </c>
      <c r="L27" s="53">
        <v>13194</v>
      </c>
      <c r="M27" s="53">
        <v>13127.3</v>
      </c>
      <c r="N27" s="53">
        <v>26321.3</v>
      </c>
      <c r="P27" s="170">
        <f>SUM(P25:P26)</f>
        <v>30581</v>
      </c>
      <c r="Q27" s="170">
        <f>SUM(Q25:Q26)</f>
        <v>10548</v>
      </c>
      <c r="R27" s="170">
        <f>SUM(R25:R26)</f>
        <v>41129</v>
      </c>
      <c r="S27" s="172"/>
      <c r="T27" s="170">
        <v>21852.565653399855</v>
      </c>
      <c r="U27" s="53">
        <f>SUM(U25:U26)</f>
        <v>-3078.5475133993218</v>
      </c>
      <c r="V27" s="53">
        <f>SUM(V25:V26)</f>
        <v>18774</v>
      </c>
    </row>
    <row r="28" spans="2:22" x14ac:dyDescent="0.25">
      <c r="B28" s="39" t="s">
        <v>40</v>
      </c>
      <c r="D28" s="40">
        <v>0.20799999999999999</v>
      </c>
      <c r="E28" s="40">
        <v>0.27</v>
      </c>
      <c r="F28" s="40">
        <v>0.22900000000000001</v>
      </c>
      <c r="G28" s="50"/>
      <c r="H28" s="40">
        <v>0.11</v>
      </c>
      <c r="I28" s="40">
        <v>0.13800000000000001</v>
      </c>
      <c r="J28" s="40">
        <v>0.125</v>
      </c>
      <c r="L28" s="40">
        <v>8.4000000000000005E-2</v>
      </c>
      <c r="M28" s="40">
        <v>0.184</v>
      </c>
      <c r="N28" s="40">
        <v>0.125</v>
      </c>
      <c r="P28" s="134">
        <v>0.25800000000000001</v>
      </c>
      <c r="Q28" s="134">
        <v>0.23699999999999999</v>
      </c>
      <c r="R28" s="134">
        <v>0.249</v>
      </c>
      <c r="S28" s="172"/>
      <c r="T28" s="134">
        <v>0.26445354504535895</v>
      </c>
      <c r="U28" s="134">
        <v>0.1241334498649684</v>
      </c>
      <c r="V28" s="134">
        <v>0.19096480684990016</v>
      </c>
    </row>
    <row r="29" spans="2:22" x14ac:dyDescent="0.25">
      <c r="B29" s="39" t="s">
        <v>201</v>
      </c>
      <c r="D29" s="40">
        <v>7.9000000000000001E-2</v>
      </c>
      <c r="E29" s="40">
        <v>5.8999999999999997E-2</v>
      </c>
      <c r="F29" s="40">
        <v>7.1999999999999995E-2</v>
      </c>
      <c r="G29" s="50"/>
      <c r="H29" s="40">
        <v>7.2999999999999995E-2</v>
      </c>
      <c r="I29" s="40">
        <v>0.1</v>
      </c>
      <c r="J29" s="40">
        <v>8.6999999999999994E-2</v>
      </c>
      <c r="L29" s="40">
        <v>4.1000000000000002E-2</v>
      </c>
      <c r="M29" s="40">
        <v>7.1999999999999995E-2</v>
      </c>
      <c r="N29" s="40">
        <v>5.3999999999999999E-2</v>
      </c>
      <c r="P29" s="134">
        <v>0.12317348915236929</v>
      </c>
      <c r="Q29" s="134">
        <v>5.600777354763687E-2</v>
      </c>
      <c r="R29" s="134">
        <v>9.4101991896357956E-2</v>
      </c>
      <c r="S29" s="172"/>
      <c r="T29" s="134">
        <v>0.11393801854505796</v>
      </c>
      <c r="U29" s="134">
        <v>-1.4597280010488997E-2</v>
      </c>
      <c r="V29" s="40">
        <v>4.7E-2</v>
      </c>
    </row>
    <row r="30" spans="2:22" x14ac:dyDescent="0.25">
      <c r="B30" s="39" t="s">
        <v>202</v>
      </c>
      <c r="D30" s="40">
        <v>7.851646501023396E-2</v>
      </c>
      <c r="E30" s="40">
        <v>5.9228441754916795E-2</v>
      </c>
      <c r="F30" s="40">
        <v>7.197015078645147E-2</v>
      </c>
      <c r="G30" s="50"/>
      <c r="H30" s="40">
        <v>7.2665459548292399E-2</v>
      </c>
      <c r="I30" s="40">
        <v>0.10011470139905522</v>
      </c>
      <c r="J30" s="40">
        <v>8.7095104259847317E-2</v>
      </c>
      <c r="L30" s="40">
        <v>4.1000000000000002E-2</v>
      </c>
      <c r="M30" s="40">
        <v>5.9394306837179521E-2</v>
      </c>
      <c r="N30" s="40">
        <v>4.8783123207443137E-2</v>
      </c>
      <c r="P30" s="134">
        <v>0.12391908648118583</v>
      </c>
      <c r="Q30" s="134">
        <v>5.600777354763687E-2</v>
      </c>
      <c r="R30" s="134">
        <v>9.452487055086839E-2</v>
      </c>
      <c r="S30" s="172"/>
      <c r="T30" s="134">
        <v>0.11393811312605266</v>
      </c>
      <c r="U30" s="134">
        <v>-1.4597280010488997E-2</v>
      </c>
      <c r="V30" s="40">
        <v>4.7E-2</v>
      </c>
    </row>
    <row r="31" spans="2:22" ht="5.0999999999999996" customHeight="1" x14ac:dyDescent="0.25">
      <c r="B31" s="39"/>
      <c r="D31" s="40"/>
      <c r="E31" s="40"/>
      <c r="F31" s="40"/>
      <c r="G31" s="50"/>
      <c r="H31" s="40"/>
      <c r="I31" s="40"/>
      <c r="J31" s="40"/>
      <c r="L31" s="40"/>
      <c r="M31" s="40"/>
      <c r="N31" s="40"/>
      <c r="P31" s="134"/>
      <c r="Q31" s="134"/>
      <c r="R31" s="134"/>
      <c r="S31" s="172"/>
      <c r="T31" s="22"/>
      <c r="U31" s="22"/>
    </row>
    <row r="32" spans="2:22" x14ac:dyDescent="0.25">
      <c r="B32" s="6" t="s">
        <v>204</v>
      </c>
      <c r="C32" s="6"/>
      <c r="G32" s="50"/>
      <c r="P32" s="22"/>
      <c r="Q32" s="22"/>
      <c r="R32" s="22"/>
      <c r="S32" s="172"/>
      <c r="T32" s="22"/>
      <c r="U32" s="22"/>
    </row>
    <row r="33" spans="2:22" x14ac:dyDescent="0.25">
      <c r="B33" s="2" t="s">
        <v>27</v>
      </c>
      <c r="C33" s="2"/>
      <c r="D33" s="67">
        <v>142787</v>
      </c>
      <c r="E33" s="67">
        <v>129747</v>
      </c>
      <c r="F33" s="67">
        <v>272534</v>
      </c>
      <c r="G33" s="50"/>
      <c r="H33" s="67">
        <v>150282</v>
      </c>
      <c r="I33" s="67">
        <v>168220</v>
      </c>
      <c r="J33" s="67">
        <v>318502</v>
      </c>
      <c r="L33" s="67">
        <v>178185</v>
      </c>
      <c r="M33" s="67">
        <v>167811.4</v>
      </c>
      <c r="N33" s="67">
        <v>345996.4</v>
      </c>
      <c r="P33" s="74">
        <v>174620</v>
      </c>
      <c r="Q33" s="74">
        <v>93340</v>
      </c>
      <c r="R33" s="74">
        <v>267960</v>
      </c>
      <c r="S33" s="172"/>
      <c r="T33" s="74">
        <v>53509.010115260302</v>
      </c>
      <c r="U33" s="67">
        <f>V33-T33</f>
        <v>61662.989884739698</v>
      </c>
      <c r="V33" s="67">
        <v>115172</v>
      </c>
    </row>
    <row r="34" spans="2:22" x14ac:dyDescent="0.25">
      <c r="B34" s="68" t="s">
        <v>94</v>
      </c>
      <c r="C34" s="68"/>
      <c r="D34" s="67">
        <v>-91634</v>
      </c>
      <c r="E34" s="67">
        <v>-81252</v>
      </c>
      <c r="F34" s="67">
        <v>-172886</v>
      </c>
      <c r="G34" s="50"/>
      <c r="H34" s="67">
        <v>-90865</v>
      </c>
      <c r="I34" s="67">
        <v>-108619</v>
      </c>
      <c r="J34" s="67">
        <v>-199484</v>
      </c>
      <c r="L34" s="67">
        <v>-111636</v>
      </c>
      <c r="M34" s="67">
        <v>-102445.7</v>
      </c>
      <c r="N34" s="67">
        <v>-214081.7</v>
      </c>
      <c r="P34" s="74">
        <v>-115409</v>
      </c>
      <c r="Q34" s="74">
        <v>-65479</v>
      </c>
      <c r="R34" s="74">
        <v>-180888</v>
      </c>
      <c r="S34" s="172"/>
      <c r="T34" s="76">
        <f>-30240.3848723841-4972</f>
        <v>-35212.3848723841</v>
      </c>
      <c r="U34" s="76">
        <f>V34-T34</f>
        <v>-38397.6151276159</v>
      </c>
      <c r="V34" s="76">
        <f>-64666-8944</f>
        <v>-73610</v>
      </c>
    </row>
    <row r="35" spans="2:22" x14ac:dyDescent="0.25">
      <c r="B35" s="52" t="s">
        <v>95</v>
      </c>
      <c r="C35" s="52"/>
      <c r="D35" s="69">
        <v>51153</v>
      </c>
      <c r="E35" s="69">
        <v>48495</v>
      </c>
      <c r="F35" s="69">
        <v>99648</v>
      </c>
      <c r="G35" s="50"/>
      <c r="H35" s="69">
        <v>59417</v>
      </c>
      <c r="I35" s="69">
        <v>59601</v>
      </c>
      <c r="J35" s="69">
        <v>119018</v>
      </c>
      <c r="L35" s="69">
        <v>66549</v>
      </c>
      <c r="M35" s="69">
        <v>65365.7</v>
      </c>
      <c r="N35" s="69">
        <v>131914.70000000001</v>
      </c>
      <c r="P35" s="78">
        <v>59211</v>
      </c>
      <c r="Q35" s="78">
        <v>27862</v>
      </c>
      <c r="R35" s="78">
        <v>87073</v>
      </c>
      <c r="S35" s="172"/>
      <c r="T35" s="78">
        <f>SUM(T33:T34)</f>
        <v>18296.625242876202</v>
      </c>
      <c r="U35" s="69">
        <f>SUM(U33:U34)</f>
        <v>23265.374757123798</v>
      </c>
      <c r="V35" s="69">
        <f>SUM(V33:V34)</f>
        <v>41562</v>
      </c>
    </row>
    <row r="36" spans="2:22" x14ac:dyDescent="0.25">
      <c r="B36" s="2" t="s">
        <v>98</v>
      </c>
      <c r="C36" s="2"/>
      <c r="D36" s="67">
        <v>0</v>
      </c>
      <c r="E36" s="67">
        <v>0</v>
      </c>
      <c r="F36" s="67">
        <v>0</v>
      </c>
      <c r="G36" s="50"/>
      <c r="H36" s="67">
        <v>0</v>
      </c>
      <c r="I36" s="67">
        <v>0</v>
      </c>
      <c r="J36" s="67">
        <v>0</v>
      </c>
      <c r="L36" s="67">
        <v>0</v>
      </c>
      <c r="M36" s="67">
        <v>0</v>
      </c>
      <c r="N36" s="67">
        <v>0</v>
      </c>
      <c r="P36" s="74">
        <v>0</v>
      </c>
      <c r="Q36" s="74">
        <v>0</v>
      </c>
      <c r="R36" s="74">
        <v>0</v>
      </c>
      <c r="S36" s="172"/>
      <c r="T36" s="74">
        <v>0</v>
      </c>
      <c r="U36" s="67">
        <f>V36-T36</f>
        <v>0</v>
      </c>
      <c r="V36" s="67">
        <v>0</v>
      </c>
    </row>
    <row r="37" spans="2:22" x14ac:dyDescent="0.25">
      <c r="B37" s="2" t="s">
        <v>96</v>
      </c>
      <c r="C37" s="2"/>
      <c r="D37" s="67">
        <v>-15995</v>
      </c>
      <c r="E37" s="67">
        <v>-16145</v>
      </c>
      <c r="F37" s="67">
        <v>-32140</v>
      </c>
      <c r="G37" s="50"/>
      <c r="H37" s="67">
        <v>-19666</v>
      </c>
      <c r="I37" s="67">
        <v>-20001</v>
      </c>
      <c r="J37" s="67">
        <v>-39667</v>
      </c>
      <c r="L37" s="67">
        <v>-24221</v>
      </c>
      <c r="M37" s="67">
        <v>-23162.1</v>
      </c>
      <c r="N37" s="67">
        <v>-47383.1</v>
      </c>
      <c r="P37" s="74">
        <v>-15119</v>
      </c>
      <c r="Q37" s="74">
        <v>-8769</v>
      </c>
      <c r="R37" s="74">
        <v>-23888</v>
      </c>
      <c r="S37" s="172"/>
      <c r="T37" s="76">
        <f>-11655+4972</f>
        <v>-6683</v>
      </c>
      <c r="U37" s="76">
        <f>V37-T37</f>
        <v>-3980</v>
      </c>
      <c r="V37" s="76">
        <f>-19607+8944</f>
        <v>-10663</v>
      </c>
    </row>
    <row r="38" spans="2:22" x14ac:dyDescent="0.25">
      <c r="B38" s="55" t="s">
        <v>97</v>
      </c>
      <c r="C38" s="71"/>
      <c r="D38" s="70">
        <v>-14232</v>
      </c>
      <c r="E38" s="67">
        <v>-15496</v>
      </c>
      <c r="F38" s="70">
        <v>-29728</v>
      </c>
      <c r="G38" s="50"/>
      <c r="H38" s="70">
        <v>-16671</v>
      </c>
      <c r="I38" s="67">
        <v>-16511</v>
      </c>
      <c r="J38" s="70">
        <v>-33182</v>
      </c>
      <c r="L38" s="70">
        <v>-19023</v>
      </c>
      <c r="M38" s="70">
        <v>-22657</v>
      </c>
      <c r="N38" s="67">
        <v>-41680</v>
      </c>
      <c r="P38" s="74">
        <v>-27589</v>
      </c>
      <c r="Q38" s="171">
        <v>-18999</v>
      </c>
      <c r="R38" s="74">
        <v>-46588</v>
      </c>
      <c r="S38" s="172"/>
      <c r="T38" s="74">
        <f>-11895</f>
        <v>-11895</v>
      </c>
      <c r="U38" s="67">
        <f>V38-T38</f>
        <v>-11699</v>
      </c>
      <c r="V38" s="67">
        <v>-23594</v>
      </c>
    </row>
    <row r="39" spans="2:22" ht="15.75" thickBot="1" x14ac:dyDescent="0.3">
      <c r="B39" s="200" t="s">
        <v>200</v>
      </c>
      <c r="C39" s="200"/>
      <c r="D39" s="53">
        <v>20926</v>
      </c>
      <c r="E39" s="53">
        <v>16855</v>
      </c>
      <c r="F39" s="53">
        <v>37781</v>
      </c>
      <c r="G39" s="50"/>
      <c r="H39" s="53">
        <v>23080</v>
      </c>
      <c r="I39" s="53">
        <v>23089</v>
      </c>
      <c r="J39" s="53">
        <v>46169</v>
      </c>
      <c r="L39" s="53">
        <v>23305</v>
      </c>
      <c r="M39" s="53">
        <v>19546.599999999999</v>
      </c>
      <c r="N39" s="53">
        <v>42851.6</v>
      </c>
      <c r="P39" s="170">
        <f>SUM(P35:P38)</f>
        <v>16503</v>
      </c>
      <c r="Q39" s="170">
        <f>SUM(Q35:Q38)</f>
        <v>94</v>
      </c>
      <c r="R39" s="170">
        <f>SUM(R35:R38)</f>
        <v>16597</v>
      </c>
      <c r="S39" s="172"/>
      <c r="T39" s="170">
        <f>SUM(T35:T38)</f>
        <v>-281.37475712379819</v>
      </c>
      <c r="U39" s="53">
        <f>SUM(U35:U38)</f>
        <v>7586.3747571237982</v>
      </c>
      <c r="V39" s="53">
        <f>SUM(V35:V38)</f>
        <v>7305</v>
      </c>
    </row>
    <row r="40" spans="2:22" x14ac:dyDescent="0.25">
      <c r="B40" s="55" t="s">
        <v>100</v>
      </c>
      <c r="C40" s="71"/>
      <c r="D40" s="70">
        <v>0</v>
      </c>
      <c r="E40" s="70">
        <v>-3012</v>
      </c>
      <c r="F40" s="70">
        <v>-3012</v>
      </c>
      <c r="G40" s="50"/>
      <c r="H40" s="70">
        <v>0</v>
      </c>
      <c r="I40" s="70">
        <v>0</v>
      </c>
      <c r="J40" s="70">
        <v>0</v>
      </c>
      <c r="L40" s="70">
        <v>0</v>
      </c>
      <c r="M40" s="70">
        <v>0</v>
      </c>
      <c r="N40" s="67">
        <v>0</v>
      </c>
      <c r="P40" s="74">
        <v>-1783</v>
      </c>
      <c r="Q40" s="171">
        <v>0</v>
      </c>
      <c r="R40" s="74">
        <v>-1783</v>
      </c>
      <c r="S40" s="172"/>
      <c r="T40" s="74">
        <v>0</v>
      </c>
      <c r="U40" s="67">
        <v>0</v>
      </c>
      <c r="V40" s="67">
        <v>0</v>
      </c>
    </row>
    <row r="41" spans="2:22" ht="15.75" thickBot="1" x14ac:dyDescent="0.3">
      <c r="B41" s="200" t="s">
        <v>31</v>
      </c>
      <c r="C41" s="200"/>
      <c r="D41" s="53">
        <v>20926</v>
      </c>
      <c r="E41" s="53">
        <v>13843</v>
      </c>
      <c r="F41" s="53">
        <v>34769</v>
      </c>
      <c r="G41" s="50"/>
      <c r="H41" s="53">
        <v>23080</v>
      </c>
      <c r="I41" s="53">
        <v>23089</v>
      </c>
      <c r="J41" s="53">
        <v>46169</v>
      </c>
      <c r="L41" s="53">
        <v>23305</v>
      </c>
      <c r="M41" s="53">
        <v>19546.599999999999</v>
      </c>
      <c r="N41" s="53">
        <v>42851.6</v>
      </c>
      <c r="P41" s="170">
        <f>SUM(P39:P40)</f>
        <v>14720</v>
      </c>
      <c r="Q41" s="170">
        <f>SUM(Q39:Q40)</f>
        <v>94</v>
      </c>
      <c r="R41" s="170">
        <f>SUM(R39:R40)</f>
        <v>14814</v>
      </c>
      <c r="S41" s="172"/>
      <c r="T41" s="170">
        <v>0</v>
      </c>
      <c r="U41" s="53">
        <f>SUM(U39:U40)</f>
        <v>7586.3747571237982</v>
      </c>
      <c r="V41" s="53">
        <f>SUM(V39:V40)</f>
        <v>7305</v>
      </c>
    </row>
    <row r="42" spans="2:22" x14ac:dyDescent="0.25">
      <c r="B42" s="39" t="s">
        <v>40</v>
      </c>
      <c r="D42" s="40">
        <v>0.35799999999999998</v>
      </c>
      <c r="E42" s="40">
        <v>0.374</v>
      </c>
      <c r="F42" s="40">
        <v>0.36599999999999999</v>
      </c>
      <c r="G42" s="50"/>
      <c r="H42" s="40">
        <v>0.39500000000000002</v>
      </c>
      <c r="I42" s="40">
        <v>0.35399999999999998</v>
      </c>
      <c r="J42" s="40">
        <v>0.374</v>
      </c>
      <c r="L42" s="40">
        <v>0.373</v>
      </c>
      <c r="M42" s="40">
        <v>0.39</v>
      </c>
      <c r="N42" s="40">
        <v>0.38100000000000001</v>
      </c>
      <c r="P42" s="134">
        <v>0.33900000000000002</v>
      </c>
      <c r="Q42" s="134">
        <v>0.29899999999999999</v>
      </c>
      <c r="R42" s="134">
        <v>0.32500000000000001</v>
      </c>
      <c r="S42" s="172"/>
      <c r="T42" s="134">
        <v>0.34193540869966804</v>
      </c>
      <c r="U42" s="40">
        <v>0.37729884328689506</v>
      </c>
      <c r="V42" s="40">
        <v>0.36086896120584866</v>
      </c>
    </row>
    <row r="43" spans="2:22" x14ac:dyDescent="0.25">
      <c r="B43" s="39" t="s">
        <v>201</v>
      </c>
      <c r="D43" s="40">
        <v>0.14699999999999999</v>
      </c>
      <c r="E43" s="40">
        <v>0.13</v>
      </c>
      <c r="F43" s="40">
        <v>0.13900000000000001</v>
      </c>
      <c r="G43" s="50"/>
      <c r="H43" s="40">
        <v>0.154</v>
      </c>
      <c r="I43" s="40">
        <v>0.13700000000000001</v>
      </c>
      <c r="J43" s="40">
        <v>0.14499999999999999</v>
      </c>
      <c r="L43" s="40">
        <v>0.13100000000000001</v>
      </c>
      <c r="M43" s="40">
        <v>0.11600000000000001</v>
      </c>
      <c r="N43" s="40">
        <v>0.124</v>
      </c>
      <c r="P43" s="134">
        <v>9.4508074676440276E-2</v>
      </c>
      <c r="Q43" s="134">
        <v>1.0070709235054638E-3</v>
      </c>
      <c r="R43" s="134">
        <v>6.1938349007314528E-2</v>
      </c>
      <c r="S43" s="172"/>
      <c r="T43" s="134">
        <v>-5.2584556604150781E-3</v>
      </c>
      <c r="U43" s="134">
        <v>0.12302962881469469</v>
      </c>
      <c r="V43" s="40">
        <v>6.3E-2</v>
      </c>
    </row>
    <row r="44" spans="2:22" x14ac:dyDescent="0.25">
      <c r="B44" s="39" t="s">
        <v>202</v>
      </c>
      <c r="D44" s="40">
        <v>0.14655395799337476</v>
      </c>
      <c r="E44" s="40">
        <v>0.10669225492689619</v>
      </c>
      <c r="F44" s="40">
        <v>0.12757674271833974</v>
      </c>
      <c r="G44" s="50"/>
      <c r="H44" s="40">
        <v>0.15357794013920495</v>
      </c>
      <c r="I44" s="40">
        <v>0.13725478540007133</v>
      </c>
      <c r="J44" s="40">
        <v>0.14495670356858043</v>
      </c>
      <c r="L44" s="40">
        <v>0.13100000000000001</v>
      </c>
      <c r="M44" s="40">
        <v>0.1164795717096693</v>
      </c>
      <c r="N44" s="40">
        <v>0.12384984352438348</v>
      </c>
      <c r="P44" s="134">
        <v>8.429733134807009E-2</v>
      </c>
      <c r="Q44" s="134">
        <v>1.0070709235054638E-3</v>
      </c>
      <c r="R44" s="134">
        <v>5.5284370801612179E-2</v>
      </c>
      <c r="S44" s="172"/>
      <c r="T44" s="134">
        <v>0</v>
      </c>
      <c r="U44" s="134">
        <v>0.12302962881469469</v>
      </c>
      <c r="V44" s="40">
        <v>6.3E-2</v>
      </c>
    </row>
    <row r="45" spans="2:22" x14ac:dyDescent="0.25"/>
    <row r="46" spans="2:22" x14ac:dyDescent="0.25">
      <c r="B46" s="55" t="s">
        <v>223</v>
      </c>
      <c r="C46" s="100"/>
      <c r="D46" s="100"/>
      <c r="E46" s="100"/>
      <c r="F46" s="76"/>
      <c r="G46" s="76"/>
      <c r="H46" s="108"/>
      <c r="I46" s="76"/>
      <c r="J46" s="76"/>
      <c r="K46" s="76"/>
      <c r="L46" s="76"/>
      <c r="M46" s="76"/>
    </row>
    <row r="47" spans="2:22" ht="45.75" customHeight="1" x14ac:dyDescent="0.25">
      <c r="B47" s="177" t="s">
        <v>224</v>
      </c>
      <c r="C47" s="177"/>
      <c r="D47" s="177"/>
      <c r="E47" s="177"/>
      <c r="F47" s="177"/>
      <c r="G47" s="177"/>
      <c r="H47" s="177"/>
      <c r="I47" s="177"/>
      <c r="J47" s="177"/>
      <c r="K47" s="177"/>
      <c r="L47" s="177"/>
      <c r="M47" s="177"/>
    </row>
    <row r="48" spans="2:22" x14ac:dyDescent="0.25">
      <c r="B48" s="41" t="s">
        <v>59</v>
      </c>
      <c r="L48" s="19"/>
      <c r="M48" s="19"/>
      <c r="N48" s="19"/>
      <c r="P48" s="19"/>
    </row>
    <row r="49" spans="12:16" x14ac:dyDescent="0.25">
      <c r="L49" s="19"/>
      <c r="M49" s="19"/>
      <c r="N49" s="19"/>
      <c r="P49" s="19"/>
    </row>
    <row r="50" spans="12:16" x14ac:dyDescent="0.25">
      <c r="L50" s="19"/>
      <c r="M50" s="19"/>
      <c r="N50" s="19"/>
      <c r="P50" s="19"/>
    </row>
    <row r="51" spans="12:16" x14ac:dyDescent="0.25">
      <c r="L51" s="19"/>
      <c r="M51" s="19"/>
      <c r="N51" s="19"/>
      <c r="P51" s="19"/>
    </row>
  </sheetData>
  <mergeCells count="8">
    <mergeCell ref="B47:M47"/>
    <mergeCell ref="B39:C39"/>
    <mergeCell ref="B25:C25"/>
    <mergeCell ref="B11:C11"/>
    <mergeCell ref="B3:C3"/>
    <mergeCell ref="B41:C41"/>
    <mergeCell ref="B27:C27"/>
    <mergeCell ref="B13:C13"/>
  </mergeCells>
  <hyperlinks>
    <hyperlink ref="B48" location="'Table of contents'!A1" display="'Table of contents" xr:uid="{281602E4-774D-4A46-96A1-42067CEC21ED}"/>
  </hyperlinks>
  <pageMargins left="0.7" right="0.7" top="0.75" bottom="0.75" header="0.3" footer="0.3"/>
  <pageSetup paperSize="9" scale="70" orientation="landscape" r:id="rId1"/>
  <colBreaks count="1" manualBreakCount="1">
    <brk id="22"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BF0F9-22C9-436A-88FE-3A6E98A45503}">
  <dimension ref="A1:P16"/>
  <sheetViews>
    <sheetView showGridLines="0" zoomScaleNormal="100" zoomScaleSheetLayoutView="100" workbookViewId="0">
      <selection activeCell="I13" sqref="I13"/>
    </sheetView>
  </sheetViews>
  <sheetFormatPr defaultColWidth="0" defaultRowHeight="14.25" zeroHeight="1" x14ac:dyDescent="0.2"/>
  <cols>
    <col min="1" max="1" width="1.5703125" style="43" customWidth="1"/>
    <col min="2" max="16" width="9.140625" style="43" customWidth="1"/>
    <col min="17" max="16384" width="9.140625" style="43" hidden="1"/>
  </cols>
  <sheetData>
    <row r="1" spans="2:13" ht="15" x14ac:dyDescent="0.25">
      <c r="B1" s="42" t="s">
        <v>9</v>
      </c>
    </row>
    <row r="2" spans="2:13" ht="15.75" thickBot="1" x14ac:dyDescent="0.3">
      <c r="B2" s="42"/>
    </row>
    <row r="3" spans="2:13" x14ac:dyDescent="0.2">
      <c r="B3" s="201" t="s">
        <v>205</v>
      </c>
      <c r="C3" s="202"/>
      <c r="D3" s="202"/>
      <c r="E3" s="202"/>
      <c r="F3" s="202"/>
      <c r="G3" s="202"/>
      <c r="H3" s="202"/>
      <c r="I3" s="202"/>
      <c r="J3" s="202"/>
      <c r="K3" s="202"/>
      <c r="L3" s="202"/>
      <c r="M3" s="203"/>
    </row>
    <row r="4" spans="2:13" x14ac:dyDescent="0.2">
      <c r="B4" s="204"/>
      <c r="C4" s="205"/>
      <c r="D4" s="205"/>
      <c r="E4" s="205"/>
      <c r="F4" s="205"/>
      <c r="G4" s="205"/>
      <c r="H4" s="205"/>
      <c r="I4" s="205"/>
      <c r="J4" s="205"/>
      <c r="K4" s="205"/>
      <c r="L4" s="205"/>
      <c r="M4" s="206"/>
    </row>
    <row r="5" spans="2:13" x14ac:dyDescent="0.2">
      <c r="B5" s="204"/>
      <c r="C5" s="205"/>
      <c r="D5" s="205"/>
      <c r="E5" s="205"/>
      <c r="F5" s="205"/>
      <c r="G5" s="205"/>
      <c r="H5" s="205"/>
      <c r="I5" s="205"/>
      <c r="J5" s="205"/>
      <c r="K5" s="205"/>
      <c r="L5" s="205"/>
      <c r="M5" s="206"/>
    </row>
    <row r="6" spans="2:13" x14ac:dyDescent="0.2">
      <c r="B6" s="204"/>
      <c r="C6" s="205"/>
      <c r="D6" s="205"/>
      <c r="E6" s="205"/>
      <c r="F6" s="205"/>
      <c r="G6" s="205"/>
      <c r="H6" s="205"/>
      <c r="I6" s="205"/>
      <c r="J6" s="205"/>
      <c r="K6" s="205"/>
      <c r="L6" s="205"/>
      <c r="M6" s="206"/>
    </row>
    <row r="7" spans="2:13" ht="15" thickBot="1" x14ac:dyDescent="0.25">
      <c r="B7" s="207"/>
      <c r="C7" s="208"/>
      <c r="D7" s="208"/>
      <c r="E7" s="208"/>
      <c r="F7" s="208"/>
      <c r="G7" s="208"/>
      <c r="H7" s="208"/>
      <c r="I7" s="208"/>
      <c r="J7" s="208"/>
      <c r="K7" s="208"/>
      <c r="L7" s="208"/>
      <c r="M7" s="209"/>
    </row>
    <row r="8" spans="2:13" x14ac:dyDescent="0.2">
      <c r="B8" s="41" t="s">
        <v>59</v>
      </c>
    </row>
    <row r="9" spans="2:13" x14ac:dyDescent="0.2"/>
    <row r="10" spans="2:13" x14ac:dyDescent="0.2"/>
    <row r="11" spans="2:13" x14ac:dyDescent="0.2"/>
    <row r="12" spans="2:13" x14ac:dyDescent="0.2"/>
    <row r="13" spans="2:13" x14ac:dyDescent="0.2"/>
    <row r="14" spans="2:13" x14ac:dyDescent="0.2"/>
    <row r="15" spans="2:13" x14ac:dyDescent="0.2"/>
    <row r="16" spans="2:13" x14ac:dyDescent="0.2"/>
  </sheetData>
  <sheetProtection sheet="1" objects="1" scenarios="1"/>
  <mergeCells count="1">
    <mergeCell ref="B3:M7"/>
  </mergeCells>
  <hyperlinks>
    <hyperlink ref="B8" location="'Table of contents'!A1" display="'Table of contents" xr:uid="{9EA27B38-8A3E-409B-A545-53144FBFC52A}"/>
  </hyperlinks>
  <pageMargins left="0.70866141732283472" right="0.70866141732283472" top="0.74803149606299213" bottom="0.74803149606299213" header="0.31496062992125984" footer="0.31496062992125984"/>
  <pageSetup paperSize="9" scale="8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99163c0-c1e9-474d-8fbc-a56ed720b8f0" xsi:nil="true"/>
    <lcf76f155ced4ddcb4097134ff3c332f xmlns="17b406fa-01bf-4e28-a8d2-8033ba3653b0">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28F1E3956E7E4846B883F3C310BD232B" ma:contentTypeVersion="14" ma:contentTypeDescription="Opret et nyt dokument." ma:contentTypeScope="" ma:versionID="521fc92490949c7d0e885f308484f04e">
  <xsd:schema xmlns:xsd="http://www.w3.org/2001/XMLSchema" xmlns:xs="http://www.w3.org/2001/XMLSchema" xmlns:p="http://schemas.microsoft.com/office/2006/metadata/properties" xmlns:ns2="17b406fa-01bf-4e28-a8d2-8033ba3653b0" xmlns:ns3="c99163c0-c1e9-474d-8fbc-a56ed720b8f0" targetNamespace="http://schemas.microsoft.com/office/2006/metadata/properties" ma:root="true" ma:fieldsID="6321d5a22c009ce2f9d83ece9af2c0d0" ns2:_="" ns3:_="">
    <xsd:import namespace="17b406fa-01bf-4e28-a8d2-8033ba3653b0"/>
    <xsd:import namespace="c99163c0-c1e9-474d-8fbc-a56ed720b8f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Locatio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b406fa-01bf-4e28-a8d2-8033ba3653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Billedmærker" ma:readOnly="false" ma:fieldId="{5cf76f15-5ced-4ddc-b409-7134ff3c332f}" ma:taxonomyMulti="true" ma:sspId="ea4502d2-3dee-4f9b-994a-1eb21dd9875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99163c0-c1e9-474d-8fbc-a56ed720b8f0"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8f9dc604-ade8-462e-abea-efe10c7c85ed}" ma:internalName="TaxCatchAll" ma:showField="CatchAllData" ma:web="c99163c0-c1e9-474d-8fbc-a56ed720b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0967A1-36BF-470F-987C-C6EEE0335246}">
  <ds:schemaRefs>
    <ds:schemaRef ds:uri="http://schemas.microsoft.com/sharepoint/v3/contenttype/forms"/>
  </ds:schemaRefs>
</ds:datastoreItem>
</file>

<file path=customXml/itemProps2.xml><?xml version="1.0" encoding="utf-8"?>
<ds:datastoreItem xmlns:ds="http://schemas.openxmlformats.org/officeDocument/2006/customXml" ds:itemID="{09E1C845-E75D-41DF-A60A-C86C23619373}">
  <ds:schemaRefs>
    <ds:schemaRef ds:uri="http://schemas.microsoft.com/office/2006/metadata/properties"/>
    <ds:schemaRef ds:uri="http://schemas.microsoft.com/office/infopath/2007/PartnerControls"/>
    <ds:schemaRef ds:uri="http://purl.org/dc/elements/1.1/"/>
    <ds:schemaRef ds:uri="60a8cbc2-3396-45c1-8822-837a69e66fa0"/>
    <ds:schemaRef ds:uri="http://schemas.openxmlformats.org/package/2006/metadata/core-properties"/>
    <ds:schemaRef ds:uri="884f6251-3940-451f-b7f9-bf152604b0e6"/>
    <ds:schemaRef ds:uri="http://schemas.microsoft.com/office/2006/documentManagement/types"/>
    <ds:schemaRef ds:uri="http://www.w3.org/XML/1998/namespace"/>
    <ds:schemaRef ds:uri="http://purl.org/dc/dcmitype/"/>
    <ds:schemaRef ds:uri="http://purl.org/dc/terms/"/>
  </ds:schemaRefs>
</ds:datastoreItem>
</file>

<file path=customXml/itemProps3.xml><?xml version="1.0" encoding="utf-8"?>
<ds:datastoreItem xmlns:ds="http://schemas.openxmlformats.org/officeDocument/2006/customXml" ds:itemID="{586D7B98-A846-42A8-883E-BDFBE0794DE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Table of contents</vt:lpstr>
      <vt:lpstr>1.1 Trading statement</vt:lpstr>
      <vt:lpstr>1.2 Trading statement - Segment</vt:lpstr>
      <vt:lpstr>1.3 Income statement</vt:lpstr>
      <vt:lpstr>1.4 Balance sheet </vt:lpstr>
      <vt:lpstr>1.5 Cash flow</vt:lpstr>
      <vt:lpstr>1.6 Segment income statement</vt:lpstr>
      <vt:lpstr>Disclaimer</vt:lpstr>
      <vt:lpstr>'1.1 Trading statement'!Print_Area</vt:lpstr>
      <vt:lpstr>'1.2 Trading statement - Segment'!Print_Area</vt:lpstr>
      <vt:lpstr>'1.3 Income statement'!Print_Area</vt:lpstr>
      <vt:lpstr>'1.4 Balance sheet '!Print_Area</vt:lpstr>
      <vt:lpstr>'1.5 Cash flow'!Print_Area</vt:lpstr>
      <vt:lpstr>'1.6 Segment income statement'!Print_Area</vt:lpstr>
      <vt:lpstr>Disclaimer!Print_Area</vt:lpstr>
      <vt:lpstr>'Table of contents'!Print_Area</vt:lpstr>
      <vt:lpstr>'1.1 Trading statement'!Print_Titles</vt:lpstr>
      <vt:lpstr>'1.2 Trading statement - Segment'!Print_Titles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Rasmus Jakob Jensen</dc:creator>
  <cp:keywords/>
  <dc:description/>
  <cp:lastModifiedBy>Gitte Marie Agerbæk</cp:lastModifiedBy>
  <cp:revision/>
  <cp:lastPrinted>2025-03-05T07:35:35Z</cp:lastPrinted>
  <dcterms:created xsi:type="dcterms:W3CDTF">2021-04-26T07:01:42Z</dcterms:created>
  <dcterms:modified xsi:type="dcterms:W3CDTF">2025-05-07T06:55:19Z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0x01010028F1E3956E7E4846B883F3C310BD232B</vt:lpwstr>
  </property>
</Properties>
</file>