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HC_MIDTNORD\Okonomi\Trading statements\2021\"/>
    </mc:Choice>
  </mc:AlternateContent>
  <xr:revisionPtr revIDLastSave="0" documentId="13_ncr:1_{61247C5D-F1D2-4DDD-8FCB-24DC8A14507F}" xr6:coauthVersionLast="44" xr6:coauthVersionMax="44" xr10:uidLastSave="{00000000-0000-0000-0000-000000000000}"/>
  <bookViews>
    <workbookView xWindow="-108" yWindow="-108" windowWidth="23256" windowHeight="12576" xr2:uid="{C589B77B-2CA5-4456-AFD4-FF797BD18B4E}"/>
  </bookViews>
  <sheets>
    <sheet name="Sales and deliveries" sheetId="5" r:id="rId1"/>
    <sheet name="Trading statements 2020" sheetId="4" r:id="rId2"/>
    <sheet name="H1 financial statements" sheetId="3" r:id="rId3"/>
  </sheets>
  <externalReferences>
    <externalReference r:id="rId4"/>
  </externalReferences>
  <definedNames>
    <definedName name="comparative">[1]Input!$E$6</definedName>
    <definedName name="Currency">[1]Input!$E$8</definedName>
    <definedName name="current_year">[1]Input!$E$3</definedName>
    <definedName name="_xlnm.Print_Area" localSheetId="2">'H1 financial statements'!$A$1:$K$124</definedName>
    <definedName name="_xlnm.Print_Area" localSheetId="0">'Sales and deliveries'!$A$1:$G$13</definedName>
    <definedName name="_xlnm.Print_Area" localSheetId="1">'Trading statements 2020'!$A$1:$H$19</definedName>
    <definedName name="ye_date">[1]Input!$E$5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" l="1"/>
  <c r="D12" i="5"/>
  <c r="F11" i="5"/>
  <c r="F12" i="5" s="1"/>
  <c r="C11" i="5"/>
  <c r="C12" i="5" s="1"/>
  <c r="F6" i="5"/>
  <c r="E6" i="5"/>
  <c r="D6" i="5"/>
  <c r="C6" i="5"/>
  <c r="G13" i="4" l="1"/>
  <c r="G12" i="4" l="1"/>
  <c r="G11" i="4"/>
  <c r="G10" i="4"/>
  <c r="G9" i="4"/>
  <c r="G8" i="4"/>
  <c r="G7" i="4"/>
  <c r="G6" i="4"/>
  <c r="G5" i="4"/>
  <c r="G4" i="4"/>
  <c r="G3" i="4"/>
  <c r="J121" i="3"/>
  <c r="J123" i="3" s="1"/>
  <c r="I121" i="3"/>
  <c r="I123" i="3" s="1"/>
  <c r="H121" i="3"/>
  <c r="H123" i="3" s="1"/>
  <c r="J112" i="3"/>
  <c r="I112" i="3"/>
  <c r="H112" i="3"/>
  <c r="J106" i="3"/>
  <c r="I106" i="3"/>
  <c r="H106" i="3"/>
  <c r="J102" i="3"/>
  <c r="I102" i="3"/>
  <c r="H102" i="3"/>
  <c r="I87" i="3"/>
  <c r="J75" i="3"/>
  <c r="I75" i="3"/>
  <c r="H75" i="3"/>
  <c r="J64" i="3"/>
  <c r="I64" i="3"/>
  <c r="H64" i="3"/>
  <c r="J55" i="3"/>
  <c r="I55" i="3"/>
  <c r="H55" i="3"/>
  <c r="J44" i="3"/>
  <c r="I44" i="3"/>
  <c r="H44" i="3"/>
  <c r="J36" i="3"/>
  <c r="I36" i="3"/>
  <c r="H36" i="3"/>
  <c r="J7" i="3"/>
  <c r="J11" i="3" s="1"/>
  <c r="J13" i="3" s="1"/>
  <c r="J15" i="3" s="1"/>
  <c r="J18" i="3" s="1"/>
  <c r="J20" i="3" s="1"/>
  <c r="J22" i="3" s="1"/>
  <c r="I7" i="3"/>
  <c r="I11" i="3" s="1"/>
  <c r="I13" i="3" s="1"/>
  <c r="I15" i="3" s="1"/>
  <c r="I18" i="3" s="1"/>
  <c r="I20" i="3" s="1"/>
  <c r="I22" i="3" s="1"/>
  <c r="H7" i="3"/>
  <c r="H11" i="3" s="1"/>
  <c r="H13" i="3" s="1"/>
  <c r="H15" i="3" s="1"/>
  <c r="H18" i="3" s="1"/>
  <c r="H20" i="3" s="1"/>
  <c r="H22" i="3" s="1"/>
  <c r="H87" i="3" s="1"/>
  <c r="I76" i="3" l="1"/>
  <c r="J45" i="3"/>
  <c r="J113" i="3"/>
  <c r="I45" i="3"/>
  <c r="H76" i="3"/>
  <c r="I113" i="3"/>
  <c r="I116" i="3" s="1"/>
  <c r="J87" i="3"/>
  <c r="H113" i="3"/>
  <c r="J76" i="3"/>
  <c r="H45" i="3"/>
  <c r="H116" i="3" l="1"/>
  <c r="J77" i="3"/>
  <c r="H77" i="3"/>
  <c r="J116" i="3"/>
  <c r="I77" i="3"/>
</calcChain>
</file>

<file path=xl/sharedStrings.xml><?xml version="1.0" encoding="utf-8"?>
<sst xmlns="http://schemas.openxmlformats.org/spreadsheetml/2006/main" count="145" uniqueCount="117">
  <si>
    <t>Gross margin</t>
  </si>
  <si>
    <t>EBITA before special items margin</t>
  </si>
  <si>
    <t>EBIT after special items margin</t>
  </si>
  <si>
    <t>Contract assets, gross</t>
  </si>
  <si>
    <t>Inventories</t>
  </si>
  <si>
    <t>Q1-2020</t>
  </si>
  <si>
    <t>Q2-2020</t>
  </si>
  <si>
    <t>Q3-2020</t>
  </si>
  <si>
    <t xml:space="preserve">CONSOLIDATED INCOME STATEMENT </t>
  </si>
  <si>
    <t>Revenue</t>
  </si>
  <si>
    <t>Cost of Sales</t>
  </si>
  <si>
    <t>Gross profit</t>
  </si>
  <si>
    <t>Staff cost</t>
  </si>
  <si>
    <t>Other external expenses</t>
  </si>
  <si>
    <t>Other operating income</t>
  </si>
  <si>
    <t>Operating profit before depreciation and amortization (EBITDA) before special items</t>
  </si>
  <si>
    <t>Special items</t>
  </si>
  <si>
    <t>Operating profit before depreciation and amortization (EBITDA) after special items</t>
  </si>
  <si>
    <t>Depreciation and amortization</t>
  </si>
  <si>
    <t>Operating profit (EBIT)</t>
  </si>
  <si>
    <t>Financial income</t>
  </si>
  <si>
    <t>Financial expenses</t>
  </si>
  <si>
    <t>Profit before tax from continuing operations</t>
  </si>
  <si>
    <t xml:space="preserve">Tax on profit </t>
  </si>
  <si>
    <t>Profit for the period from continuing operations</t>
  </si>
  <si>
    <t>Profit/(loss) after tax for the period from discontinued operations</t>
  </si>
  <si>
    <t>Profit for the period</t>
  </si>
  <si>
    <t>H1-2020</t>
  </si>
  <si>
    <t xml:space="preserve">CONSOLIDATED BALANCE SHEET </t>
  </si>
  <si>
    <t>Assets</t>
  </si>
  <si>
    <t>Non-current assets</t>
  </si>
  <si>
    <t>Goodwill</t>
  </si>
  <si>
    <t>Intangible assets</t>
  </si>
  <si>
    <t>Right-of-use assets</t>
  </si>
  <si>
    <t>Property, plant and equipment</t>
  </si>
  <si>
    <t>Deferred tax asset</t>
  </si>
  <si>
    <t>Total non-current assets</t>
  </si>
  <si>
    <t>Current assets</t>
  </si>
  <si>
    <t>Contract assets</t>
  </si>
  <si>
    <t>Trade and other receivables</t>
  </si>
  <si>
    <t>Prepayments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</si>
  <si>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</si>
  <si>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</si>
  <si>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</si>
  <si>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</si>
  <si>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</si>
  <si>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</si>
  <si>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 and other reserves</t>
  </si>
  <si>
    <t>Total equity</t>
  </si>
  <si>
    <t>Liabilities</t>
  </si>
  <si>
    <t>Non-current liabilities</t>
  </si>
  <si>
    <t>Borrowings</t>
  </si>
  <si>
    <t>Lease liabilities</t>
  </si>
  <si>
    <t>Provisions</t>
  </si>
  <si>
    <t>Deferred tax liability</t>
  </si>
  <si>
    <t>Total non-current liabilities</t>
  </si>
  <si>
    <t>Current liabilities</t>
  </si>
  <si>
    <t>Trade and other payables</t>
  </si>
  <si>
    <t>Contract liabilities</t>
  </si>
  <si>
    <t>Prepayments from customers</t>
  </si>
  <si>
    <t xml:space="preserve">Provisions </t>
  </si>
  <si>
    <t>Income tax payable</t>
  </si>
  <si>
    <t>Other liabilities</t>
  </si>
  <si>
    <t>Total current liabilities</t>
  </si>
  <si>
    <t xml:space="preserve">Total liabilities </t>
  </si>
  <si>
    <t>Total equity and liabilities</t>
  </si>
  <si>
    <t>Q4-2020</t>
  </si>
  <si>
    <t>FY 2020</t>
  </si>
  <si>
    <t>Key figures</t>
  </si>
  <si>
    <t>Result of the period</t>
  </si>
  <si>
    <t>Exchange rate adjustment</t>
  </si>
  <si>
    <t xml:space="preserve">STATEMENT OF CASH FLOWS - CONSOLIDATED </t>
  </si>
  <si>
    <t>DKK'000</t>
  </si>
  <si>
    <t>Cash flow from operating activities</t>
  </si>
  <si>
    <t>Profit before tax from discontinued operations</t>
  </si>
  <si>
    <t>Changes in working capital</t>
  </si>
  <si>
    <t>Adjustments for non-cash items</t>
  </si>
  <si>
    <t>Interest received</t>
  </si>
  <si>
    <t>Interest paid incl. interest on lease payments</t>
  </si>
  <si>
    <t>Corporation tax paid</t>
  </si>
  <si>
    <t>Net cash generated from operating activities</t>
  </si>
  <si>
    <t>Cash flow from investing activities</t>
  </si>
  <si>
    <t>Net cash generated from investing activities</t>
  </si>
  <si>
    <t>Cash flow from financing activities</t>
  </si>
  <si>
    <t>Repayment of long-term debt</t>
  </si>
  <si>
    <t>Proceeds from loans</t>
  </si>
  <si>
    <t>Repayment of lease liabilities</t>
  </si>
  <si>
    <t>Net cash generated from financing activities</t>
  </si>
  <si>
    <t>Total cash flows</t>
  </si>
  <si>
    <t>Net foreign currency gains or losses</t>
  </si>
  <si>
    <t>Cash at bank and on hand</t>
  </si>
  <si>
    <t>Bank overdrafts</t>
  </si>
  <si>
    <t>Acquisition of assets recognised as intangible assets and property</t>
  </si>
  <si>
    <t xml:space="preserve">Gross profit </t>
  </si>
  <si>
    <t>EBITDA before special</t>
  </si>
  <si>
    <t xml:space="preserve">EBITA before special </t>
  </si>
  <si>
    <t xml:space="preserve">Special items </t>
  </si>
  <si>
    <t xml:space="preserve">EBIT after special items </t>
  </si>
  <si>
    <t xml:space="preserve">Net debt </t>
  </si>
  <si>
    <t>Available cash</t>
  </si>
  <si>
    <t>H2-2020</t>
  </si>
  <si>
    <t>Cash and cash equivalents at end of period</t>
  </si>
  <si>
    <t>Cash and cash equivalents as at end of period</t>
  </si>
  <si>
    <t>Net cash and cash equivalents as at end of period</t>
  </si>
  <si>
    <t>Cash and cash equivalents at beginning of period</t>
  </si>
  <si>
    <t>Purchase of own shares</t>
  </si>
  <si>
    <t>Equity beginning of period</t>
  </si>
  <si>
    <t>Equity end of period</t>
  </si>
  <si>
    <t>Financial highlights - DKKm</t>
  </si>
  <si>
    <t>Share based payment</t>
  </si>
  <si>
    <t>EQUITY RECONCILIATION</t>
  </si>
  <si>
    <t>Order backlog</t>
  </si>
  <si>
    <t>Detached</t>
  </si>
  <si>
    <t>Semi detached</t>
  </si>
  <si>
    <t>VGH</t>
  </si>
  <si>
    <t>Sales</t>
  </si>
  <si>
    <t>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</si>
</sst>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(* #,##0_);_(* \(#,##0\);_(* &quot;&quot;\ \-\ &quot;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3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 tint="-0.249977111117893"/>
      </top>
      <bottom style="medium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7" fillId="3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4" fillId="0" borderId="0" xfId="0" quotePrefix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0" fontId="6" fillId="3" borderId="0" xfId="0" applyFont="1" applyFill="1"/>
    <xf numFmtId="0" fontId="6" fillId="0" borderId="0" xfId="0" applyFont="1"/>
    <xf numFmtId="0" fontId="4" fillId="0" borderId="0" xfId="0" applyFont="1" applyAlignment="1">
      <alignment horizontal="right" wrapText="1"/>
    </xf>
    <xf numFmtId="0" fontId="4" fillId="3" borderId="0" xfId="0" applyFont="1" applyFill="1"/>
    <xf numFmtId="0" fontId="5" fillId="3" borderId="0" xfId="0" applyFont="1" applyFill="1" applyAlignment="1">
      <alignment horizontal="right"/>
    </xf>
    <xf numFmtId="43" fontId="6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right"/>
    </xf>
    <xf numFmtId="3" fontId="5" fillId="3" borderId="2" xfId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3" borderId="6" xfId="1" applyNumberFormat="1" applyFont="1" applyFill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right"/>
    </xf>
    <xf numFmtId="43" fontId="4" fillId="0" borderId="0" xfId="1" applyFont="1" applyAlignment="1">
      <alignment horizontal="right"/>
    </xf>
    <xf numFmtId="3" fontId="5" fillId="3" borderId="0" xfId="1" applyNumberFormat="1" applyFont="1" applyFill="1" applyAlignment="1">
      <alignment horizontal="right"/>
    </xf>
    <xf numFmtId="15" fontId="5" fillId="2" borderId="0" xfId="0" applyNumberFormat="1" applyFont="1" applyFill="1" applyAlignment="1">
      <alignment horizontal="right"/>
    </xf>
    <xf numFmtId="4" fontId="0" fillId="0" borderId="0" xfId="0" applyNumberFormat="1"/>
    <xf numFmtId="3" fontId="0" fillId="0" borderId="0" xfId="0" applyNumberFormat="1"/>
    <xf numFmtId="1" fontId="0" fillId="0" borderId="0" xfId="0" applyNumberFormat="1"/>
    <xf numFmtId="164" fontId="0" fillId="0" borderId="0" xfId="0" applyNumberFormat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3" fontId="4" fillId="3" borderId="0" xfId="1" applyNumberFormat="1" applyFont="1" applyFill="1" applyAlignment="1">
      <alignment horizontal="center"/>
    </xf>
    <xf numFmtId="16" fontId="4" fillId="0" borderId="0" xfId="0" applyNumberFormat="1" applyFont="1" applyAlignment="1">
      <alignment horizontal="right" vertical="top" wrapText="1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right" vertical="top" wrapText="1"/>
    </xf>
    <xf numFmtId="0" fontId="4" fillId="3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3" fontId="8" fillId="3" borderId="0" xfId="1" applyNumberFormat="1" applyFont="1" applyFill="1" applyAlignment="1">
      <alignment horizontal="right"/>
    </xf>
    <xf numFmtId="3" fontId="10" fillId="3" borderId="0" xfId="1" applyNumberFormat="1" applyFont="1" applyFill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3" fontId="5" fillId="3" borderId="10" xfId="1" applyNumberFormat="1" applyFont="1" applyFill="1" applyBorder="1" applyAlignment="1">
      <alignment vertical="center"/>
    </xf>
    <xf numFmtId="3" fontId="6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164" fontId="0" fillId="0" borderId="0" xfId="3" applyNumberFormat="1" applyFont="1"/>
    <xf numFmtId="3" fontId="5" fillId="0" borderId="3" xfId="1" applyNumberFormat="1" applyFont="1" applyBorder="1" applyAlignment="1">
      <alignment horizontal="right"/>
    </xf>
    <xf numFmtId="164" fontId="4" fillId="0" borderId="0" xfId="3" applyNumberFormat="1" applyFont="1" applyAlignment="1">
      <alignment horizontal="right"/>
    </xf>
    <xf numFmtId="0" fontId="5" fillId="2" borderId="0" xfId="0" applyFont="1" applyFill="1" applyAlignment="1">
      <alignment horizontal="left" wrapText="1"/>
    </xf>
    <xf numFmtId="0" fontId="4" fillId="0" borderId="0" xfId="0" applyFont="1" applyAlignment="1"/>
    <xf numFmtId="0" fontId="4" fillId="0" borderId="8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8" xfId="0" applyFont="1" applyBorder="1" applyAlignment="1">
      <alignment horizontal="left"/>
    </xf>
    <xf numFmtId="3" fontId="5" fillId="0" borderId="8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4">
    <cellStyle name="Comma" xfId="1" builtinId="3"/>
    <cellStyle name="Normal" xfId="0" builtinId="0"/>
    <cellStyle name="Normal 2 2" xfId="2" xr:uid="{F96F398C-7248-4FFB-BE3B-C5036223954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cernen/Finance/&#216;konomi/Transaktion/Turnkey/Q3%20Regnskab/Arbejdsudkast/2019%20IFRS%20Template%20-%20Interim%20Financial%20State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ey figures"/>
      <sheetName val="Management report - UDGÅR"/>
      <sheetName val="Statement by management"/>
      <sheetName val="Auditors report"/>
      <sheetName val="Income Statement"/>
      <sheetName val="Balance Sheet"/>
      <sheetName val="Statement of cash flows"/>
      <sheetName val="Notes overview"/>
      <sheetName val="Statement of Changes in Equity"/>
      <sheetName val="Notes"/>
      <sheetName val="Input -&gt;"/>
      <sheetName val="Note 4 + 5 - segment"/>
      <sheetName val="Note 9 - discontinued "/>
      <sheetName val="note 15 - garanti"/>
      <sheetName val="Note 13"/>
      <sheetName val="Note 13---"/>
      <sheetName val="Interest"/>
      <sheetName val="afdrag lån"/>
      <sheetName val="2017-2019 Segmentation"/>
      <sheetName val="2017-2019"/>
      <sheetName val="IFRS 16"/>
      <sheetName val="IFRS 16 ydelse + rente"/>
      <sheetName val="Special items breakdown"/>
      <sheetName val="Sepcial items oversigt 2020"/>
      <sheetName val="Konsolidering 30092020"/>
      <sheetName val="WIP adj 2019"/>
      <sheetName val="Konsolidering 30092019"/>
      <sheetName val="EBITA"/>
      <sheetName val="Note financial risk GROUP NY "/>
      <sheetName val="Note financial risk GROUP "/>
      <sheetName val="Afdragsprofil Diego HC 2020"/>
      <sheetName val="SE Afdragsprofil Diego HC 2016"/>
    </sheetNames>
    <sheetDataSet>
      <sheetData sheetId="0">
        <row r="3">
          <cell r="E3">
            <v>2020</v>
          </cell>
        </row>
        <row r="5">
          <cell r="E5" t="str">
            <v>30 September</v>
          </cell>
        </row>
        <row r="6">
          <cell r="E6">
            <v>2019</v>
          </cell>
        </row>
        <row r="8">
          <cell r="E8" t="str">
            <v>DKK'000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713C-8C0B-49C8-B602-F22DBE55E60D}">
  <dimension ref="B1:F13"/>
  <sheetViews>
    <sheetView showGridLines="0" tabSelected="1" view="pageBreakPreview" zoomScale="130" zoomScaleNormal="100" zoomScaleSheetLayoutView="130" workbookViewId="0">
      <selection activeCell="B15" sqref="B15"/>
    </sheetView>
  </sheetViews>
  <sheetFormatPr defaultRowHeight="14.4" x14ac:dyDescent="0.3"/>
  <cols>
    <col min="1" max="1" width="1.77734375" customWidth="1"/>
    <col min="2" max="2" width="12.88671875" bestFit="1" customWidth="1"/>
    <col min="7" max="7" width="1.5546875" customWidth="1"/>
  </cols>
  <sheetData>
    <row r="1" spans="2:6" ht="7.2" customHeight="1" x14ac:dyDescent="0.3"/>
    <row r="2" spans="2:6" x14ac:dyDescent="0.3">
      <c r="B2" s="7"/>
      <c r="C2" s="7" t="s">
        <v>5</v>
      </c>
      <c r="D2" s="7" t="s">
        <v>6</v>
      </c>
      <c r="E2" s="7" t="s">
        <v>7</v>
      </c>
      <c r="F2" s="7" t="s">
        <v>66</v>
      </c>
    </row>
    <row r="3" spans="2:6" x14ac:dyDescent="0.3">
      <c r="B3" s="65" t="s">
        <v>112</v>
      </c>
      <c r="C3" s="9">
        <v>311</v>
      </c>
      <c r="D3" s="9">
        <v>389</v>
      </c>
      <c r="E3" s="9">
        <v>339</v>
      </c>
      <c r="F3" s="9">
        <v>378</v>
      </c>
    </row>
    <row r="4" spans="2:6" x14ac:dyDescent="0.3">
      <c r="B4" s="65" t="s">
        <v>113</v>
      </c>
      <c r="C4" s="9">
        <v>29</v>
      </c>
      <c r="D4" s="9">
        <v>7</v>
      </c>
      <c r="E4" s="9">
        <v>142</v>
      </c>
      <c r="F4" s="9">
        <v>82</v>
      </c>
    </row>
    <row r="5" spans="2:6" x14ac:dyDescent="0.3">
      <c r="B5" s="65" t="s">
        <v>114</v>
      </c>
      <c r="C5" s="9">
        <v>47</v>
      </c>
      <c r="D5" s="9">
        <v>69</v>
      </c>
      <c r="E5" s="9">
        <v>59</v>
      </c>
      <c r="F5" s="9">
        <v>69</v>
      </c>
    </row>
    <row r="6" spans="2:6" x14ac:dyDescent="0.3">
      <c r="B6" s="74" t="s">
        <v>115</v>
      </c>
      <c r="C6" s="75">
        <f>SUM(C3:C5)</f>
        <v>387</v>
      </c>
      <c r="D6" s="75">
        <f t="shared" ref="D6:F6" si="0">SUM(D3:D5)</f>
        <v>465</v>
      </c>
      <c r="E6" s="75">
        <f t="shared" si="0"/>
        <v>540</v>
      </c>
      <c r="F6" s="75">
        <f t="shared" si="0"/>
        <v>529</v>
      </c>
    </row>
    <row r="9" spans="2:6" x14ac:dyDescent="0.3">
      <c r="B9" s="65" t="s">
        <v>112</v>
      </c>
      <c r="C9" s="9">
        <v>278</v>
      </c>
      <c r="D9" s="9">
        <v>298</v>
      </c>
      <c r="E9" s="9">
        <v>306</v>
      </c>
      <c r="F9" s="9">
        <v>473</v>
      </c>
    </row>
    <row r="10" spans="2:6" x14ac:dyDescent="0.3">
      <c r="B10" s="65" t="s">
        <v>113</v>
      </c>
      <c r="C10" s="9">
        <v>27</v>
      </c>
      <c r="D10" s="9">
        <v>36</v>
      </c>
      <c r="E10" s="9">
        <v>16</v>
      </c>
      <c r="F10" s="9">
        <v>13</v>
      </c>
    </row>
    <row r="11" spans="2:6" x14ac:dyDescent="0.3">
      <c r="B11" s="65" t="s">
        <v>114</v>
      </c>
      <c r="C11" s="9">
        <f>45+2</f>
        <v>47</v>
      </c>
      <c r="D11" s="9">
        <v>50</v>
      </c>
      <c r="E11" s="9">
        <v>43</v>
      </c>
      <c r="F11" s="9">
        <f>53-2</f>
        <v>51</v>
      </c>
    </row>
    <row r="12" spans="2:6" x14ac:dyDescent="0.3">
      <c r="B12" s="74" t="s">
        <v>116</v>
      </c>
      <c r="C12" s="75">
        <f>SUM(C9:C11)</f>
        <v>352</v>
      </c>
      <c r="D12" s="75">
        <f>SUM(D9:D11)</f>
        <v>384</v>
      </c>
      <c r="E12" s="75">
        <f>SUM(E9:E11)</f>
        <v>365</v>
      </c>
      <c r="F12" s="75">
        <f>SUM(F9:F11)</f>
        <v>537</v>
      </c>
    </row>
    <row r="13" spans="2:6" ht="6" customHeight="1" x14ac:dyDescent="0.3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18E4-6EE5-457E-B32D-4110890AE9D2}">
  <dimension ref="B2:N28"/>
  <sheetViews>
    <sheetView showGridLines="0" view="pageBreakPreview" zoomScale="130" zoomScaleNormal="100" zoomScaleSheetLayoutView="130" workbookViewId="0">
      <selection activeCell="C3" sqref="C3"/>
    </sheetView>
  </sheetViews>
  <sheetFormatPr defaultRowHeight="14.4" x14ac:dyDescent="0.3"/>
  <cols>
    <col min="1" max="1" width="1.109375" customWidth="1"/>
    <col min="2" max="2" width="32.88671875" bestFit="1" customWidth="1"/>
    <col min="3" max="7" width="11.6640625" customWidth="1"/>
    <col min="8" max="8" width="1.109375" customWidth="1"/>
    <col min="9" max="9" width="10.109375" bestFit="1" customWidth="1"/>
  </cols>
  <sheetData>
    <row r="2" spans="2:14" x14ac:dyDescent="0.3">
      <c r="B2" s="69" t="s">
        <v>108</v>
      </c>
      <c r="C2" s="7" t="s">
        <v>5</v>
      </c>
      <c r="D2" s="7" t="s">
        <v>6</v>
      </c>
      <c r="E2" s="7" t="s">
        <v>7</v>
      </c>
      <c r="F2" s="7" t="s">
        <v>66</v>
      </c>
      <c r="G2" s="7" t="s">
        <v>67</v>
      </c>
      <c r="I2" s="44"/>
    </row>
    <row r="3" spans="2:14" x14ac:dyDescent="0.3">
      <c r="B3" s="42" t="s">
        <v>9</v>
      </c>
      <c r="C3" s="9">
        <v>851</v>
      </c>
      <c r="D3" s="9">
        <v>841</v>
      </c>
      <c r="E3" s="9">
        <v>894</v>
      </c>
      <c r="F3" s="9">
        <v>1012</v>
      </c>
      <c r="G3" s="9">
        <f>SUM(C3:F3)</f>
        <v>3598</v>
      </c>
      <c r="I3" s="40"/>
    </row>
    <row r="4" spans="2:14" x14ac:dyDescent="0.3">
      <c r="B4" s="42" t="s">
        <v>93</v>
      </c>
      <c r="C4" s="9">
        <v>160</v>
      </c>
      <c r="D4" s="9">
        <v>167</v>
      </c>
      <c r="E4" s="9">
        <v>210</v>
      </c>
      <c r="F4" s="9">
        <v>219</v>
      </c>
      <c r="G4" s="9">
        <f>SUM(C4:F4)</f>
        <v>756</v>
      </c>
      <c r="I4" s="40"/>
    </row>
    <row r="5" spans="2:14" x14ac:dyDescent="0.3">
      <c r="B5" s="42" t="s">
        <v>94</v>
      </c>
      <c r="C5" s="9">
        <v>53</v>
      </c>
      <c r="D5" s="9">
        <v>70</v>
      </c>
      <c r="E5" s="9">
        <v>105</v>
      </c>
      <c r="F5" s="9">
        <v>118</v>
      </c>
      <c r="G5" s="9">
        <f>SUM(C5:F5)</f>
        <v>346</v>
      </c>
      <c r="I5" s="40"/>
    </row>
    <row r="6" spans="2:14" x14ac:dyDescent="0.3">
      <c r="B6" s="42" t="s">
        <v>95</v>
      </c>
      <c r="C6" s="9">
        <v>45</v>
      </c>
      <c r="D6" s="9">
        <v>63</v>
      </c>
      <c r="E6" s="9">
        <v>98</v>
      </c>
      <c r="F6" s="9">
        <v>111</v>
      </c>
      <c r="G6" s="9">
        <f t="shared" ref="G6:G7" si="0">SUM(C6:F6)</f>
        <v>317</v>
      </c>
      <c r="I6" s="40"/>
    </row>
    <row r="7" spans="2:14" x14ac:dyDescent="0.3">
      <c r="B7" s="42" t="s">
        <v>96</v>
      </c>
      <c r="C7" s="9">
        <v>0</v>
      </c>
      <c r="D7" s="9">
        <v>-15</v>
      </c>
      <c r="E7" s="9">
        <v>-5</v>
      </c>
      <c r="F7" s="9">
        <v>-59</v>
      </c>
      <c r="G7" s="9">
        <f t="shared" si="0"/>
        <v>-79</v>
      </c>
      <c r="I7" s="40"/>
    </row>
    <row r="8" spans="2:14" x14ac:dyDescent="0.3">
      <c r="B8" s="42" t="s">
        <v>97</v>
      </c>
      <c r="C8" s="9">
        <v>40</v>
      </c>
      <c r="D8" s="9">
        <v>42</v>
      </c>
      <c r="E8" s="9">
        <v>87</v>
      </c>
      <c r="F8" s="9">
        <v>51</v>
      </c>
      <c r="G8" s="9">
        <f>SUM(C8:F8)</f>
        <v>220</v>
      </c>
      <c r="I8" s="40"/>
    </row>
    <row r="9" spans="2:14" x14ac:dyDescent="0.3">
      <c r="B9" s="42" t="s">
        <v>98</v>
      </c>
      <c r="C9" s="9">
        <v>928</v>
      </c>
      <c r="D9" s="9">
        <v>945</v>
      </c>
      <c r="E9" s="9">
        <v>857</v>
      </c>
      <c r="F9" s="9">
        <v>697</v>
      </c>
      <c r="G9" s="9">
        <f>+F9</f>
        <v>697</v>
      </c>
      <c r="I9" s="40"/>
      <c r="J9" s="39"/>
      <c r="K9" s="39"/>
      <c r="L9" s="39"/>
    </row>
    <row r="10" spans="2:14" x14ac:dyDescent="0.3">
      <c r="B10" s="42" t="s">
        <v>99</v>
      </c>
      <c r="C10" s="9">
        <v>424</v>
      </c>
      <c r="D10" s="9">
        <v>362</v>
      </c>
      <c r="E10" s="9">
        <v>424</v>
      </c>
      <c r="F10" s="9">
        <v>477</v>
      </c>
      <c r="G10" s="9">
        <f t="shared" ref="G10:G12" si="1">+F10</f>
        <v>477</v>
      </c>
      <c r="I10" s="40"/>
      <c r="J10" s="39"/>
      <c r="K10" s="39"/>
      <c r="L10" s="39"/>
    </row>
    <row r="11" spans="2:14" x14ac:dyDescent="0.3">
      <c r="B11" s="42" t="s">
        <v>3</v>
      </c>
      <c r="C11" s="9">
        <v>663</v>
      </c>
      <c r="D11" s="9">
        <v>660</v>
      </c>
      <c r="E11" s="9">
        <v>727</v>
      </c>
      <c r="F11" s="9">
        <v>548</v>
      </c>
      <c r="G11" s="9">
        <f t="shared" si="1"/>
        <v>548</v>
      </c>
      <c r="I11" s="40"/>
    </row>
    <row r="12" spans="2:14" x14ac:dyDescent="0.3">
      <c r="B12" s="30" t="s">
        <v>4</v>
      </c>
      <c r="C12" s="24">
        <v>407</v>
      </c>
      <c r="D12" s="24">
        <v>381</v>
      </c>
      <c r="E12" s="24">
        <v>424</v>
      </c>
      <c r="F12" s="24">
        <v>360</v>
      </c>
      <c r="G12" s="24">
        <f t="shared" si="1"/>
        <v>360</v>
      </c>
      <c r="I12" s="40"/>
    </row>
    <row r="13" spans="2:14" x14ac:dyDescent="0.3">
      <c r="B13" s="30" t="s">
        <v>111</v>
      </c>
      <c r="C13" s="24">
        <v>2384</v>
      </c>
      <c r="D13" s="24">
        <v>2505</v>
      </c>
      <c r="E13" s="24">
        <v>2684</v>
      </c>
      <c r="F13" s="24">
        <v>2688</v>
      </c>
      <c r="G13" s="24">
        <f>+F13</f>
        <v>2688</v>
      </c>
      <c r="K13" s="39"/>
      <c r="L13" s="39"/>
      <c r="M13" s="39"/>
      <c r="N13" s="39"/>
    </row>
    <row r="14" spans="2:14" x14ac:dyDescent="0.3">
      <c r="C14" s="39"/>
      <c r="D14" s="39"/>
      <c r="E14" s="39"/>
      <c r="F14" s="39"/>
      <c r="K14" s="39"/>
      <c r="L14" s="39"/>
      <c r="M14" s="39"/>
      <c r="N14" s="39"/>
    </row>
    <row r="15" spans="2:14" x14ac:dyDescent="0.3">
      <c r="B15" s="69" t="s">
        <v>68</v>
      </c>
      <c r="C15" s="7" t="s">
        <v>5</v>
      </c>
      <c r="D15" s="7" t="s">
        <v>6</v>
      </c>
      <c r="E15" s="7" t="s">
        <v>7</v>
      </c>
      <c r="F15" s="7" t="s">
        <v>66</v>
      </c>
      <c r="G15" s="7" t="s">
        <v>67</v>
      </c>
      <c r="J15" s="7"/>
      <c r="K15" s="39"/>
      <c r="L15" s="39"/>
      <c r="M15" s="39"/>
      <c r="N15" s="39"/>
    </row>
    <row r="16" spans="2:14" x14ac:dyDescent="0.3">
      <c r="B16" s="42" t="s">
        <v>0</v>
      </c>
      <c r="C16" s="68">
        <v>0.188</v>
      </c>
      <c r="D16" s="68">
        <v>0.19900000000000001</v>
      </c>
      <c r="E16" s="68">
        <v>0.23499999999999999</v>
      </c>
      <c r="F16" s="68">
        <v>0.216</v>
      </c>
      <c r="G16" s="68">
        <v>0.21</v>
      </c>
      <c r="K16" s="39"/>
      <c r="L16" s="39"/>
      <c r="M16" s="39"/>
      <c r="N16" s="39"/>
    </row>
    <row r="17" spans="2:14" x14ac:dyDescent="0.3">
      <c r="B17" s="42" t="s">
        <v>1</v>
      </c>
      <c r="C17" s="68">
        <v>5.2999999999999999E-2</v>
      </c>
      <c r="D17" s="68">
        <v>7.4999999999999997E-2</v>
      </c>
      <c r="E17" s="68">
        <v>0.11</v>
      </c>
      <c r="F17" s="68">
        <v>0.11</v>
      </c>
      <c r="G17" s="68">
        <v>8.7999999999999995E-2</v>
      </c>
      <c r="K17" s="39"/>
      <c r="L17" s="39"/>
      <c r="M17" s="39"/>
      <c r="N17" s="39"/>
    </row>
    <row r="18" spans="2:14" x14ac:dyDescent="0.3">
      <c r="B18" s="42" t="s">
        <v>2</v>
      </c>
      <c r="C18" s="68">
        <v>4.7E-2</v>
      </c>
      <c r="D18" s="68">
        <v>0.05</v>
      </c>
      <c r="E18" s="68">
        <v>9.7000000000000003E-2</v>
      </c>
      <c r="F18" s="68">
        <v>0.05</v>
      </c>
      <c r="G18" s="68">
        <v>6.0999999999999999E-2</v>
      </c>
      <c r="K18" s="39"/>
      <c r="L18" s="39"/>
      <c r="M18" s="39"/>
      <c r="N18" s="39"/>
    </row>
    <row r="19" spans="2:14" ht="8.25" customHeight="1" x14ac:dyDescent="0.3">
      <c r="C19" s="68"/>
      <c r="D19" s="68"/>
      <c r="E19" s="68"/>
      <c r="F19" s="68"/>
      <c r="G19" s="68"/>
    </row>
    <row r="20" spans="2:14" x14ac:dyDescent="0.3">
      <c r="C20" s="41"/>
      <c r="D20" s="41"/>
      <c r="E20" s="41"/>
      <c r="F20" s="41"/>
    </row>
    <row r="23" spans="2:14" x14ac:dyDescent="0.3">
      <c r="C23" s="39"/>
    </row>
    <row r="24" spans="2:14" x14ac:dyDescent="0.3">
      <c r="C24" s="66"/>
    </row>
    <row r="27" spans="2:14" x14ac:dyDescent="0.3">
      <c r="C27" s="66"/>
    </row>
    <row r="28" spans="2:14" x14ac:dyDescent="0.3">
      <c r="C28" s="66"/>
    </row>
  </sheetData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3C2A2-0171-4D7A-A00F-0E8882E27429}">
  <dimension ref="A1:K124"/>
  <sheetViews>
    <sheetView showGridLines="0" view="pageBreakPreview" topLeftCell="A49" zoomScale="85" zoomScaleNormal="100" zoomScaleSheetLayoutView="85" workbookViewId="0">
      <selection activeCell="U118" sqref="U118"/>
    </sheetView>
  </sheetViews>
  <sheetFormatPr defaultRowHeight="14.4" x14ac:dyDescent="0.3"/>
  <cols>
    <col min="1" max="1" width="1.33203125" customWidth="1"/>
    <col min="6" max="6" width="30.6640625" customWidth="1"/>
    <col min="7" max="7" width="2.109375" customWidth="1"/>
    <col min="8" max="10" width="11.6640625" bestFit="1" customWidth="1"/>
    <col min="11" max="11" width="1.109375" customWidth="1"/>
  </cols>
  <sheetData>
    <row r="1" spans="2:10" ht="21" x14ac:dyDescent="0.4">
      <c r="B1" s="1" t="s">
        <v>8</v>
      </c>
      <c r="C1" s="2"/>
      <c r="D1" s="2"/>
      <c r="E1" s="2"/>
      <c r="F1" s="2"/>
      <c r="G1" s="3"/>
      <c r="H1" s="3"/>
      <c r="I1" s="3"/>
      <c r="J1" s="3"/>
    </row>
    <row r="2" spans="2:10" x14ac:dyDescent="0.3">
      <c r="B2" s="4"/>
      <c r="C2" s="4"/>
      <c r="D2" s="4"/>
      <c r="E2" s="4"/>
      <c r="F2" s="4"/>
      <c r="G2" s="5"/>
      <c r="H2" s="4"/>
      <c r="I2" s="4"/>
      <c r="J2" s="4"/>
    </row>
    <row r="3" spans="2:10" x14ac:dyDescent="0.3">
      <c r="B3" s="4"/>
      <c r="C3" s="4"/>
      <c r="D3" s="4"/>
      <c r="E3" s="4"/>
      <c r="F3" s="4"/>
      <c r="G3" s="5"/>
      <c r="H3" s="4"/>
      <c r="I3" s="4"/>
      <c r="J3" s="4"/>
    </row>
    <row r="4" spans="2:10" x14ac:dyDescent="0.3">
      <c r="B4" s="77" t="s">
        <v>72</v>
      </c>
      <c r="C4" s="77"/>
      <c r="D4" s="77"/>
      <c r="E4" s="77"/>
      <c r="F4" s="77"/>
      <c r="G4" s="6"/>
      <c r="H4" s="7" t="s">
        <v>27</v>
      </c>
      <c r="I4" s="7" t="s">
        <v>100</v>
      </c>
      <c r="J4" s="7" t="s">
        <v>67</v>
      </c>
    </row>
    <row r="5" spans="2:10" x14ac:dyDescent="0.3">
      <c r="B5" s="76" t="s">
        <v>9</v>
      </c>
      <c r="C5" s="76"/>
      <c r="D5" s="76"/>
      <c r="E5" s="76"/>
      <c r="F5" s="76"/>
      <c r="G5" s="8"/>
      <c r="H5" s="9">
        <v>1692028</v>
      </c>
      <c r="I5" s="9">
        <v>1906380</v>
      </c>
      <c r="J5" s="9">
        <v>3598408</v>
      </c>
    </row>
    <row r="6" spans="2:10" x14ac:dyDescent="0.3">
      <c r="B6" s="78" t="s">
        <v>10</v>
      </c>
      <c r="C6" s="78"/>
      <c r="D6" s="78"/>
      <c r="E6" s="78"/>
      <c r="F6" s="78"/>
      <c r="G6" s="5"/>
      <c r="H6" s="9">
        <v>-1365352</v>
      </c>
      <c r="I6" s="9">
        <v>-1477483</v>
      </c>
      <c r="J6" s="9">
        <v>-2842835</v>
      </c>
    </row>
    <row r="7" spans="2:10" x14ac:dyDescent="0.3">
      <c r="B7" s="79" t="s">
        <v>11</v>
      </c>
      <c r="C7" s="79"/>
      <c r="D7" s="79"/>
      <c r="E7" s="79"/>
      <c r="F7" s="79"/>
      <c r="G7" s="10"/>
      <c r="H7" s="11">
        <f>SUM(H5:H6)</f>
        <v>326676</v>
      </c>
      <c r="I7" s="11">
        <f>SUM(I5:I6)</f>
        <v>428897</v>
      </c>
      <c r="J7" s="11">
        <f>SUM(J5:J6)</f>
        <v>755573</v>
      </c>
    </row>
    <row r="8" spans="2:10" x14ac:dyDescent="0.3">
      <c r="B8" s="76" t="s">
        <v>12</v>
      </c>
      <c r="C8" s="76"/>
      <c r="D8" s="76"/>
      <c r="E8" s="76"/>
      <c r="F8" s="76"/>
      <c r="G8" s="5"/>
      <c r="H8" s="9">
        <v>-149274</v>
      </c>
      <c r="I8" s="9">
        <v>-147056</v>
      </c>
      <c r="J8" s="9">
        <v>-296330</v>
      </c>
    </row>
    <row r="9" spans="2:10" x14ac:dyDescent="0.3">
      <c r="B9" s="76" t="s">
        <v>13</v>
      </c>
      <c r="C9" s="76"/>
      <c r="D9" s="76"/>
      <c r="E9" s="76"/>
      <c r="F9" s="76"/>
      <c r="G9" s="5"/>
      <c r="H9" s="9">
        <v>-53926</v>
      </c>
      <c r="I9" s="9">
        <v>-59188</v>
      </c>
      <c r="J9" s="9">
        <v>-113114</v>
      </c>
    </row>
    <row r="10" spans="2:10" x14ac:dyDescent="0.3">
      <c r="B10" s="12" t="s">
        <v>14</v>
      </c>
      <c r="C10" s="12"/>
      <c r="D10" s="12"/>
      <c r="E10" s="12"/>
      <c r="F10" s="12"/>
      <c r="G10" s="12"/>
      <c r="H10" s="13">
        <v>168</v>
      </c>
      <c r="I10" s="9">
        <v>143</v>
      </c>
      <c r="J10" s="13">
        <v>311</v>
      </c>
    </row>
    <row r="11" spans="2:10" ht="15" customHeight="1" x14ac:dyDescent="0.3">
      <c r="B11" s="79" t="s">
        <v>15</v>
      </c>
      <c r="C11" s="79"/>
      <c r="D11" s="79"/>
      <c r="E11" s="79"/>
      <c r="F11" s="79"/>
      <c r="G11" s="10"/>
      <c r="H11" s="11">
        <f>SUM(H7:H10)</f>
        <v>123644</v>
      </c>
      <c r="I11" s="11">
        <f>SUM(I7:I10)</f>
        <v>222796</v>
      </c>
      <c r="J11" s="11">
        <f>SUM(J7:J10)</f>
        <v>346440</v>
      </c>
    </row>
    <row r="12" spans="2:10" x14ac:dyDescent="0.3">
      <c r="B12" s="81" t="s">
        <v>16</v>
      </c>
      <c r="C12" s="81"/>
      <c r="D12" s="81"/>
      <c r="E12" s="81"/>
      <c r="F12" s="81"/>
      <c r="G12" s="5"/>
      <c r="H12" s="9">
        <v>-15472</v>
      </c>
      <c r="I12" s="9">
        <v>-63407</v>
      </c>
      <c r="J12" s="9">
        <v>-78879</v>
      </c>
    </row>
    <row r="13" spans="2:10" ht="15" customHeight="1" x14ac:dyDescent="0.3">
      <c r="B13" s="79" t="s">
        <v>17</v>
      </c>
      <c r="C13" s="79"/>
      <c r="D13" s="79"/>
      <c r="E13" s="79"/>
      <c r="F13" s="79"/>
      <c r="G13" s="10"/>
      <c r="H13" s="11">
        <f>SUM(H11:H12)</f>
        <v>108172</v>
      </c>
      <c r="I13" s="11">
        <f>SUM(I11:I12)</f>
        <v>159389</v>
      </c>
      <c r="J13" s="11">
        <f>SUM(J11:J12)</f>
        <v>267561</v>
      </c>
    </row>
    <row r="14" spans="2:10" x14ac:dyDescent="0.3">
      <c r="B14" s="42" t="s">
        <v>18</v>
      </c>
      <c r="C14" s="42"/>
      <c r="D14" s="42"/>
      <c r="E14" s="42"/>
      <c r="F14" s="42"/>
      <c r="G14" s="8"/>
      <c r="H14" s="9">
        <v>-25709</v>
      </c>
      <c r="I14" s="9">
        <v>-21648</v>
      </c>
      <c r="J14" s="9">
        <v>-47357</v>
      </c>
    </row>
    <row r="15" spans="2:10" x14ac:dyDescent="0.3">
      <c r="B15" s="79" t="s">
        <v>19</v>
      </c>
      <c r="C15" s="79"/>
      <c r="D15" s="79"/>
      <c r="E15" s="79"/>
      <c r="F15" s="79"/>
      <c r="G15" s="10"/>
      <c r="H15" s="11">
        <f>SUM(H13:H14)</f>
        <v>82463</v>
      </c>
      <c r="I15" s="11">
        <f>SUM(I13:I14)</f>
        <v>137741</v>
      </c>
      <c r="J15" s="11">
        <f>SUM(J13:J14)</f>
        <v>220204</v>
      </c>
    </row>
    <row r="16" spans="2:10" x14ac:dyDescent="0.3">
      <c r="B16" s="76" t="s">
        <v>20</v>
      </c>
      <c r="C16" s="76"/>
      <c r="D16" s="76"/>
      <c r="E16" s="76"/>
      <c r="F16" s="76"/>
      <c r="G16" s="5"/>
      <c r="H16" s="9">
        <v>11498</v>
      </c>
      <c r="I16" s="9">
        <v>16399</v>
      </c>
      <c r="J16" s="9">
        <v>27897</v>
      </c>
    </row>
    <row r="17" spans="1:11" x14ac:dyDescent="0.3">
      <c r="B17" s="78" t="s">
        <v>21</v>
      </c>
      <c r="C17" s="78"/>
      <c r="D17" s="78"/>
      <c r="E17" s="78"/>
      <c r="F17" s="78"/>
      <c r="G17" s="5"/>
      <c r="H17" s="9">
        <v>-32736</v>
      </c>
      <c r="I17" s="9">
        <v>-40370</v>
      </c>
      <c r="J17" s="9">
        <v>-73106</v>
      </c>
    </row>
    <row r="18" spans="1:11" x14ac:dyDescent="0.3">
      <c r="B18" s="79" t="s">
        <v>22</v>
      </c>
      <c r="C18" s="79"/>
      <c r="D18" s="79"/>
      <c r="E18" s="79"/>
      <c r="F18" s="79"/>
      <c r="G18" s="10"/>
      <c r="H18" s="11">
        <f>H15+H16+H17</f>
        <v>61225</v>
      </c>
      <c r="I18" s="11">
        <f>I15+I16+I17</f>
        <v>113770</v>
      </c>
      <c r="J18" s="11">
        <f>J15+J16+J17</f>
        <v>174995</v>
      </c>
    </row>
    <row r="19" spans="1:11" x14ac:dyDescent="0.3">
      <c r="B19" s="81" t="s">
        <v>23</v>
      </c>
      <c r="C19" s="81"/>
      <c r="D19" s="81"/>
      <c r="E19" s="81"/>
      <c r="F19" s="81"/>
      <c r="G19" s="5"/>
      <c r="H19" s="9">
        <v>-33233</v>
      </c>
      <c r="I19" s="9">
        <v>16814</v>
      </c>
      <c r="J19" s="9">
        <v>-16419</v>
      </c>
    </row>
    <row r="20" spans="1:11" x14ac:dyDescent="0.3">
      <c r="B20" s="82" t="s">
        <v>24</v>
      </c>
      <c r="C20" s="82"/>
      <c r="D20" s="82"/>
      <c r="E20" s="82"/>
      <c r="F20" s="82"/>
      <c r="G20" s="14"/>
      <c r="H20" s="15">
        <f>H18+H19</f>
        <v>27992</v>
      </c>
      <c r="I20" s="15">
        <f>I18+I19</f>
        <v>130584</v>
      </c>
      <c r="J20" s="15">
        <f>J18+J19</f>
        <v>158576</v>
      </c>
    </row>
    <row r="21" spans="1:11" x14ac:dyDescent="0.3">
      <c r="B21" s="4" t="s">
        <v>25</v>
      </c>
      <c r="C21" s="4"/>
      <c r="D21" s="4"/>
      <c r="E21" s="4"/>
      <c r="F21" s="4"/>
      <c r="G21" s="5"/>
      <c r="H21" s="64">
        <v>-21282</v>
      </c>
      <c r="I21" s="9">
        <v>-45129</v>
      </c>
      <c r="J21" s="64">
        <v>-66411</v>
      </c>
    </row>
    <row r="22" spans="1:11" ht="15" thickBot="1" x14ac:dyDescent="0.35">
      <c r="B22" s="83" t="s">
        <v>26</v>
      </c>
      <c r="C22" s="83"/>
      <c r="D22" s="83"/>
      <c r="E22" s="83"/>
      <c r="F22" s="83"/>
      <c r="G22" s="16"/>
      <c r="H22" s="17">
        <f>+H20+H21</f>
        <v>6710</v>
      </c>
      <c r="I22" s="17">
        <f>+I20+I21</f>
        <v>85455</v>
      </c>
      <c r="J22" s="17">
        <f>+J20+J21</f>
        <v>92165</v>
      </c>
    </row>
    <row r="25" spans="1:11" ht="21" x14ac:dyDescent="0.4">
      <c r="A25" s="18"/>
      <c r="B25" s="1" t="s">
        <v>28</v>
      </c>
      <c r="C25" s="2"/>
      <c r="D25" s="2"/>
      <c r="E25" s="2"/>
      <c r="F25" s="2"/>
      <c r="G25" s="3"/>
      <c r="H25" s="3"/>
      <c r="I25" s="3"/>
      <c r="J25" s="3"/>
    </row>
    <row r="26" spans="1:11" x14ac:dyDescent="0.3">
      <c r="A26" s="19"/>
      <c r="B26" s="4"/>
      <c r="C26" s="4"/>
      <c r="D26" s="4"/>
      <c r="E26" s="4"/>
      <c r="F26" s="4"/>
      <c r="G26" s="5"/>
      <c r="H26" s="5"/>
      <c r="I26" s="5"/>
      <c r="J26" s="5"/>
    </row>
    <row r="27" spans="1:11" x14ac:dyDescent="0.3">
      <c r="A27" s="19"/>
      <c r="B27" s="77" t="s">
        <v>72</v>
      </c>
      <c r="C27" s="77"/>
      <c r="D27" s="77"/>
      <c r="E27" s="77"/>
      <c r="F27" s="77"/>
      <c r="G27" s="6"/>
      <c r="H27" s="37">
        <v>44012</v>
      </c>
      <c r="I27" s="37">
        <v>44196</v>
      </c>
      <c r="J27" s="37">
        <v>44196</v>
      </c>
    </row>
    <row r="28" spans="1:11" x14ac:dyDescent="0.3">
      <c r="A28" s="18"/>
      <c r="B28" s="21"/>
      <c r="C28" s="21"/>
      <c r="D28" s="21"/>
      <c r="E28" s="21"/>
      <c r="F28" s="21"/>
      <c r="G28" s="22"/>
      <c r="H28" s="22"/>
      <c r="I28" s="22"/>
      <c r="J28" s="22"/>
    </row>
    <row r="29" spans="1:11" x14ac:dyDescent="0.3">
      <c r="A29" s="18"/>
      <c r="B29" s="80" t="s">
        <v>29</v>
      </c>
      <c r="C29" s="80"/>
      <c r="D29" s="80"/>
      <c r="E29" s="80"/>
      <c r="F29" s="80"/>
      <c r="G29" s="80"/>
      <c r="H29" s="80"/>
    </row>
    <row r="30" spans="1:11" x14ac:dyDescent="0.3">
      <c r="A30" s="19"/>
      <c r="B30" s="85" t="s">
        <v>30</v>
      </c>
      <c r="C30" s="85"/>
      <c r="D30" s="85"/>
      <c r="E30" s="85"/>
      <c r="F30" s="85"/>
      <c r="G30" s="5"/>
      <c r="H30" s="23"/>
      <c r="I30" s="23"/>
      <c r="J30" s="23"/>
    </row>
    <row r="31" spans="1:11" x14ac:dyDescent="0.3">
      <c r="A31" s="19"/>
      <c r="B31" s="76" t="s">
        <v>31</v>
      </c>
      <c r="C31" s="76"/>
      <c r="D31" s="76"/>
      <c r="E31" s="76"/>
      <c r="F31" s="76"/>
      <c r="G31" s="5"/>
      <c r="H31" s="24">
        <v>2032450</v>
      </c>
      <c r="I31" s="24">
        <v>2036580</v>
      </c>
      <c r="J31" s="24">
        <v>2036580</v>
      </c>
      <c r="K31" s="38"/>
    </row>
    <row r="32" spans="1:11" x14ac:dyDescent="0.3">
      <c r="A32" s="19"/>
      <c r="B32" s="76" t="s">
        <v>32</v>
      </c>
      <c r="C32" s="76"/>
      <c r="D32" s="76"/>
      <c r="E32" s="76"/>
      <c r="F32" s="76"/>
      <c r="G32" s="8"/>
      <c r="H32" s="24">
        <v>41715</v>
      </c>
      <c r="I32" s="24">
        <v>46472</v>
      </c>
      <c r="J32" s="24">
        <v>46472</v>
      </c>
      <c r="K32" s="38"/>
    </row>
    <row r="33" spans="1:10" x14ac:dyDescent="0.3">
      <c r="A33" s="19"/>
      <c r="B33" s="42" t="s">
        <v>33</v>
      </c>
      <c r="C33" s="42"/>
      <c r="D33" s="42"/>
      <c r="E33" s="42"/>
      <c r="F33" s="42"/>
      <c r="G33" s="5"/>
      <c r="H33" s="24">
        <v>100987</v>
      </c>
      <c r="I33" s="24">
        <v>93717</v>
      </c>
      <c r="J33" s="24">
        <v>93717</v>
      </c>
    </row>
    <row r="34" spans="1:10" x14ac:dyDescent="0.3">
      <c r="A34" s="19"/>
      <c r="B34" s="76" t="s">
        <v>34</v>
      </c>
      <c r="C34" s="76"/>
      <c r="D34" s="76"/>
      <c r="E34" s="76"/>
      <c r="F34" s="76"/>
      <c r="G34" s="5"/>
      <c r="H34" s="9">
        <v>20937</v>
      </c>
      <c r="I34" s="9">
        <v>19945</v>
      </c>
      <c r="J34" s="9">
        <v>19945</v>
      </c>
    </row>
    <row r="35" spans="1:10" x14ac:dyDescent="0.3">
      <c r="A35" s="19"/>
      <c r="B35" s="76" t="s">
        <v>35</v>
      </c>
      <c r="C35" s="76"/>
      <c r="D35" s="76"/>
      <c r="E35" s="76"/>
      <c r="F35" s="76"/>
      <c r="G35" s="5"/>
      <c r="H35" s="24">
        <v>43226</v>
      </c>
      <c r="I35" s="24">
        <v>4634</v>
      </c>
      <c r="J35" s="24">
        <v>4634</v>
      </c>
    </row>
    <row r="36" spans="1:10" x14ac:dyDescent="0.3">
      <c r="A36" s="19"/>
      <c r="B36" s="79" t="s">
        <v>36</v>
      </c>
      <c r="C36" s="79"/>
      <c r="D36" s="79"/>
      <c r="E36" s="79"/>
      <c r="F36" s="79"/>
      <c r="G36" s="10"/>
      <c r="H36" s="27">
        <f>SUM(H31:H35)</f>
        <v>2239315</v>
      </c>
      <c r="I36" s="27">
        <f>SUM(I31:I35)</f>
        <v>2201348</v>
      </c>
      <c r="J36" s="27">
        <f>SUM(J31:J35)</f>
        <v>2201348</v>
      </c>
    </row>
    <row r="37" spans="1:10" x14ac:dyDescent="0.3">
      <c r="A37" s="19"/>
      <c r="B37" s="4"/>
      <c r="C37" s="4"/>
      <c r="D37" s="4"/>
      <c r="E37" s="4"/>
      <c r="F37" s="4"/>
      <c r="G37" s="5"/>
      <c r="H37" s="25"/>
      <c r="I37" s="25"/>
      <c r="J37" s="25"/>
    </row>
    <row r="38" spans="1:10" x14ac:dyDescent="0.3">
      <c r="A38" s="19"/>
      <c r="B38" s="85" t="s">
        <v>37</v>
      </c>
      <c r="C38" s="85"/>
      <c r="D38" s="85"/>
      <c r="E38" s="85"/>
      <c r="F38" s="85"/>
      <c r="G38" s="28"/>
      <c r="H38" s="29"/>
      <c r="I38" s="29"/>
      <c r="J38" s="29"/>
    </row>
    <row r="39" spans="1:10" x14ac:dyDescent="0.3">
      <c r="A39" s="19"/>
      <c r="B39" s="76" t="s">
        <v>4</v>
      </c>
      <c r="C39" s="76"/>
      <c r="D39" s="76"/>
      <c r="E39" s="76"/>
      <c r="F39" s="76"/>
      <c r="G39" s="5"/>
      <c r="H39" s="9">
        <v>381085</v>
      </c>
      <c r="I39" s="9">
        <v>359660.5</v>
      </c>
      <c r="J39" s="9">
        <v>359660.5</v>
      </c>
    </row>
    <row r="40" spans="1:10" x14ac:dyDescent="0.3">
      <c r="A40" s="19"/>
      <c r="B40" s="42" t="s">
        <v>38</v>
      </c>
      <c r="C40" s="42"/>
      <c r="D40" s="42"/>
      <c r="E40" s="42"/>
      <c r="F40" s="42"/>
      <c r="G40" s="5"/>
      <c r="H40" s="9">
        <v>660231</v>
      </c>
      <c r="I40" s="9">
        <v>547977</v>
      </c>
      <c r="J40" s="9">
        <v>547977</v>
      </c>
    </row>
    <row r="41" spans="1:10" x14ac:dyDescent="0.3">
      <c r="A41" s="19"/>
      <c r="B41" s="76" t="s">
        <v>39</v>
      </c>
      <c r="C41" s="76"/>
      <c r="D41" s="76"/>
      <c r="E41" s="76"/>
      <c r="F41" s="76"/>
      <c r="G41" s="5"/>
      <c r="H41" s="9">
        <v>286755</v>
      </c>
      <c r="I41" s="9">
        <v>207451</v>
      </c>
      <c r="J41" s="9">
        <v>207451</v>
      </c>
    </row>
    <row r="42" spans="1:10" x14ac:dyDescent="0.3">
      <c r="A42" s="19"/>
      <c r="B42" s="76" t="s">
        <v>40</v>
      </c>
      <c r="C42" s="76"/>
      <c r="D42" s="76"/>
      <c r="E42" s="76"/>
      <c r="F42" s="76"/>
      <c r="G42" s="5"/>
      <c r="H42" s="9">
        <v>10900</v>
      </c>
      <c r="I42" s="9">
        <v>13377.5</v>
      </c>
      <c r="J42" s="9">
        <v>13377.5</v>
      </c>
    </row>
    <row r="43" spans="1:10" x14ac:dyDescent="0.3">
      <c r="A43" s="19"/>
      <c r="B43" s="78" t="s">
        <v>41</v>
      </c>
      <c r="C43" s="78"/>
      <c r="D43" s="78"/>
      <c r="E43" s="78"/>
      <c r="F43" s="78"/>
      <c r="G43" s="26"/>
      <c r="H43" s="31">
        <v>882134</v>
      </c>
      <c r="I43" s="31">
        <v>77916</v>
      </c>
      <c r="J43" s="31">
        <v>77916</v>
      </c>
    </row>
    <row r="44" spans="1:10" x14ac:dyDescent="0.3">
      <c r="A44" s="19"/>
      <c r="B44" s="84" t="s">
        <v>42</v>
      </c>
      <c r="C44" s="84"/>
      <c r="D44" s="84"/>
      <c r="E44" s="84"/>
      <c r="F44" s="84"/>
      <c r="G44" s="5"/>
      <c r="H44" s="9">
        <f>SUM(H39:H43)</f>
        <v>2221105</v>
      </c>
      <c r="I44" s="9">
        <f>SUM(I39:I43)</f>
        <v>1206382</v>
      </c>
      <c r="J44" s="9">
        <f>SUM(J39:J43)</f>
        <v>1206382</v>
      </c>
    </row>
    <row r="45" spans="1:10" ht="15" thickBot="1" x14ac:dyDescent="0.35">
      <c r="A45" s="19"/>
      <c r="B45" s="83" t="s">
        <v>43</v>
      </c>
      <c r="C45" s="83"/>
      <c r="D45" s="83"/>
      <c r="E45" s="83"/>
      <c r="F45" s="83"/>
      <c r="G45" s="16"/>
      <c r="H45" s="17">
        <f>H36+H44</f>
        <v>4460420</v>
      </c>
      <c r="I45" s="17">
        <f>I36+I44</f>
        <v>3407730</v>
      </c>
      <c r="J45" s="17">
        <f>J36+J44</f>
        <v>3407730</v>
      </c>
    </row>
    <row r="46" spans="1:10" x14ac:dyDescent="0.3">
      <c r="A46" s="19"/>
      <c r="B46" s="33"/>
      <c r="C46" s="33"/>
      <c r="D46" s="33"/>
      <c r="E46" s="33"/>
      <c r="F46" s="33"/>
      <c r="G46" s="28"/>
      <c r="H46" s="28"/>
      <c r="I46" s="28"/>
      <c r="J46" s="28"/>
    </row>
    <row r="47" spans="1:10" ht="21" x14ac:dyDescent="0.4">
      <c r="A47" s="18"/>
      <c r="B47" s="1" t="s">
        <v>28</v>
      </c>
      <c r="C47" s="2"/>
      <c r="D47" s="2"/>
      <c r="E47" s="2"/>
      <c r="F47" s="2"/>
      <c r="G47" s="3"/>
      <c r="H47" s="3"/>
      <c r="I47" s="3"/>
      <c r="J47" s="3"/>
    </row>
    <row r="48" spans="1:10" x14ac:dyDescent="0.3">
      <c r="A48" s="19"/>
      <c r="B48" s="4"/>
      <c r="C48" s="4"/>
      <c r="D48" s="4"/>
      <c r="E48" s="4"/>
      <c r="F48" s="4"/>
      <c r="G48" s="5"/>
      <c r="H48" s="5"/>
      <c r="I48" s="5"/>
      <c r="J48" s="5"/>
    </row>
    <row r="49" spans="1:11" x14ac:dyDescent="0.3">
      <c r="A49" s="19"/>
      <c r="B49" s="77" t="s">
        <v>72</v>
      </c>
      <c r="C49" s="77"/>
      <c r="D49" s="77"/>
      <c r="E49" s="77"/>
      <c r="F49" s="77"/>
      <c r="G49" s="6"/>
      <c r="H49" s="37">
        <v>44012</v>
      </c>
      <c r="I49" s="37">
        <v>44196</v>
      </c>
      <c r="J49" s="37">
        <v>44196</v>
      </c>
    </row>
    <row r="50" spans="1:11" x14ac:dyDescent="0.3">
      <c r="A50" s="19"/>
      <c r="B50" s="4"/>
      <c r="C50" s="4"/>
      <c r="D50" s="4"/>
      <c r="E50" s="4"/>
      <c r="F50" s="4"/>
      <c r="G50" s="5"/>
      <c r="H50" s="5"/>
      <c r="I50" s="5"/>
      <c r="J50" s="5"/>
    </row>
    <row r="51" spans="1:11" x14ac:dyDescent="0.3">
      <c r="A51" s="18"/>
      <c r="B51" s="80" t="s">
        <v>44</v>
      </c>
      <c r="C51" s="80"/>
      <c r="D51" s="80"/>
      <c r="E51" s="80"/>
      <c r="F51" s="80"/>
      <c r="G51" s="80"/>
      <c r="H51" s="80"/>
    </row>
    <row r="52" spans="1:11" x14ac:dyDescent="0.3">
      <c r="A52" s="18"/>
      <c r="B52" s="85" t="s">
        <v>45</v>
      </c>
      <c r="C52" s="85"/>
      <c r="D52" s="85"/>
      <c r="E52" s="85"/>
      <c r="F52" s="85"/>
      <c r="G52" s="5"/>
      <c r="H52" s="5"/>
      <c r="I52" s="5"/>
      <c r="J52" s="5"/>
    </row>
    <row r="53" spans="1:11" x14ac:dyDescent="0.3">
      <c r="A53" s="18"/>
      <c r="B53" s="76" t="s">
        <v>46</v>
      </c>
      <c r="C53" s="76"/>
      <c r="D53" s="76"/>
      <c r="E53" s="76"/>
      <c r="F53" s="76"/>
      <c r="G53" s="5"/>
      <c r="H53" s="9">
        <v>14689</v>
      </c>
      <c r="I53" s="9">
        <v>100000</v>
      </c>
      <c r="J53" s="9">
        <v>100000</v>
      </c>
      <c r="K53" s="38"/>
    </row>
    <row r="54" spans="1:11" x14ac:dyDescent="0.3">
      <c r="A54" s="18"/>
      <c r="B54" s="78" t="s">
        <v>47</v>
      </c>
      <c r="C54" s="78"/>
      <c r="D54" s="78"/>
      <c r="E54" s="78"/>
      <c r="F54" s="78"/>
      <c r="G54" s="5"/>
      <c r="H54" s="9">
        <v>1768920</v>
      </c>
      <c r="I54" s="9">
        <v>1757192</v>
      </c>
      <c r="J54" s="9">
        <v>1757192</v>
      </c>
      <c r="K54" s="38"/>
    </row>
    <row r="55" spans="1:11" x14ac:dyDescent="0.3">
      <c r="A55" s="18"/>
      <c r="B55" s="79" t="s">
        <v>48</v>
      </c>
      <c r="C55" s="79"/>
      <c r="D55" s="79"/>
      <c r="E55" s="79"/>
      <c r="F55" s="79"/>
      <c r="G55" s="34"/>
      <c r="H55" s="11">
        <f>SUM(H53:H54)</f>
        <v>1783609</v>
      </c>
      <c r="I55" s="11">
        <f>SUM(I53:I54)</f>
        <v>1857192</v>
      </c>
      <c r="J55" s="11">
        <f>SUM(J53:J54)</f>
        <v>1857192</v>
      </c>
    </row>
    <row r="56" spans="1:11" x14ac:dyDescent="0.3">
      <c r="A56" s="18"/>
      <c r="B56" s="33"/>
      <c r="C56" s="4"/>
      <c r="D56" s="4"/>
      <c r="E56" s="4"/>
      <c r="F56" s="4"/>
      <c r="G56" s="5"/>
      <c r="H56" s="28"/>
      <c r="I56" s="28"/>
      <c r="J56" s="28"/>
    </row>
    <row r="57" spans="1:11" x14ac:dyDescent="0.3">
      <c r="A57" s="18"/>
      <c r="B57" s="85" t="s">
        <v>49</v>
      </c>
      <c r="C57" s="85"/>
      <c r="D57" s="85"/>
      <c r="E57" s="85"/>
      <c r="F57" s="85"/>
      <c r="G57" s="28"/>
      <c r="H57" s="28"/>
      <c r="I57" s="28"/>
      <c r="J57" s="28"/>
    </row>
    <row r="58" spans="1:11" x14ac:dyDescent="0.3">
      <c r="A58" s="18"/>
      <c r="B58" s="85" t="s">
        <v>50</v>
      </c>
      <c r="C58" s="85"/>
      <c r="D58" s="85"/>
      <c r="E58" s="85"/>
      <c r="F58" s="85"/>
      <c r="G58" s="5"/>
      <c r="H58" s="5"/>
      <c r="I58" s="5"/>
      <c r="J58" s="5"/>
    </row>
    <row r="59" spans="1:11" x14ac:dyDescent="0.3">
      <c r="A59" s="18"/>
      <c r="B59" s="76" t="s">
        <v>51</v>
      </c>
      <c r="C59" s="76"/>
      <c r="D59" s="76"/>
      <c r="E59" s="76"/>
      <c r="F59" s="76"/>
      <c r="G59" s="5"/>
      <c r="H59" s="9">
        <v>619250</v>
      </c>
      <c r="I59" s="9">
        <v>671163</v>
      </c>
      <c r="J59" s="9">
        <v>671163</v>
      </c>
    </row>
    <row r="60" spans="1:11" x14ac:dyDescent="0.3">
      <c r="A60" s="18"/>
      <c r="B60" s="42" t="s">
        <v>52</v>
      </c>
      <c r="C60" s="42"/>
      <c r="D60" s="42"/>
      <c r="E60" s="42"/>
      <c r="F60" s="42"/>
      <c r="G60" s="5"/>
      <c r="H60" s="24">
        <v>90403</v>
      </c>
      <c r="I60" s="24">
        <v>82812</v>
      </c>
      <c r="J60" s="24">
        <v>82812</v>
      </c>
    </row>
    <row r="61" spans="1:11" x14ac:dyDescent="0.3">
      <c r="A61" s="18"/>
      <c r="B61" s="76" t="s">
        <v>53</v>
      </c>
      <c r="C61" s="76"/>
      <c r="D61" s="76"/>
      <c r="E61" s="76"/>
      <c r="F61" s="76"/>
      <c r="G61" s="5"/>
      <c r="H61" s="9">
        <v>7961</v>
      </c>
      <c r="I61" s="9">
        <v>9520</v>
      </c>
      <c r="J61" s="9">
        <v>9520</v>
      </c>
    </row>
    <row r="62" spans="1:11" x14ac:dyDescent="0.3">
      <c r="A62" s="18"/>
      <c r="B62" s="76" t="s">
        <v>54</v>
      </c>
      <c r="C62" s="76"/>
      <c r="D62" s="76"/>
      <c r="E62" s="76"/>
      <c r="F62" s="76"/>
      <c r="G62" s="5"/>
      <c r="H62" s="9">
        <v>36213</v>
      </c>
      <c r="I62" s="9">
        <v>2966</v>
      </c>
      <c r="J62" s="9">
        <v>2966</v>
      </c>
    </row>
    <row r="63" spans="1:11" x14ac:dyDescent="0.3">
      <c r="A63" s="18"/>
      <c r="B63" s="43" t="s">
        <v>62</v>
      </c>
      <c r="C63" s="43"/>
      <c r="D63" s="43"/>
      <c r="E63" s="43"/>
      <c r="F63" s="43"/>
      <c r="G63" s="5"/>
      <c r="H63" s="9">
        <v>19113</v>
      </c>
      <c r="I63" s="9">
        <v>0</v>
      </c>
      <c r="J63" s="9">
        <v>0</v>
      </c>
    </row>
    <row r="64" spans="1:11" x14ac:dyDescent="0.3">
      <c r="A64" s="18"/>
      <c r="B64" s="79" t="s">
        <v>55</v>
      </c>
      <c r="C64" s="79"/>
      <c r="D64" s="79"/>
      <c r="E64" s="79"/>
      <c r="F64" s="79"/>
      <c r="G64" s="34"/>
      <c r="H64" s="11">
        <f>SUM(H59:H63)</f>
        <v>772940</v>
      </c>
      <c r="I64" s="11">
        <f>SUM(I59:I63)</f>
        <v>766461</v>
      </c>
      <c r="J64" s="11">
        <f>SUM(J59:J63)</f>
        <v>766461</v>
      </c>
    </row>
    <row r="65" spans="1:10" x14ac:dyDescent="0.3">
      <c r="A65" s="18"/>
      <c r="B65" s="4"/>
      <c r="C65" s="4"/>
      <c r="D65" s="4"/>
      <c r="E65" s="4"/>
      <c r="F65" s="4"/>
      <c r="G65" s="5"/>
      <c r="H65" s="35"/>
      <c r="I65" s="35"/>
      <c r="J65" s="35"/>
    </row>
    <row r="66" spans="1:10" x14ac:dyDescent="0.3">
      <c r="A66" s="18"/>
      <c r="B66" s="33" t="s">
        <v>56</v>
      </c>
      <c r="C66" s="4"/>
      <c r="D66" s="4"/>
      <c r="E66" s="4"/>
      <c r="F66" s="4"/>
      <c r="G66" s="5"/>
      <c r="H66" s="35"/>
      <c r="I66" s="35"/>
      <c r="J66" s="35"/>
    </row>
    <row r="67" spans="1:10" x14ac:dyDescent="0.3">
      <c r="A67" s="18"/>
      <c r="B67" s="76" t="s">
        <v>51</v>
      </c>
      <c r="C67" s="76"/>
      <c r="D67" s="76"/>
      <c r="E67" s="76"/>
      <c r="F67" s="76"/>
      <c r="G67" s="5"/>
      <c r="H67" s="9">
        <v>1096859</v>
      </c>
      <c r="I67" s="9">
        <v>448</v>
      </c>
      <c r="J67" s="9">
        <v>448</v>
      </c>
    </row>
    <row r="68" spans="1:10" x14ac:dyDescent="0.3">
      <c r="A68" s="18"/>
      <c r="B68" s="42" t="s">
        <v>52</v>
      </c>
      <c r="C68" s="42"/>
      <c r="D68" s="42"/>
      <c r="E68" s="42"/>
      <c r="F68" s="42"/>
      <c r="G68" s="5"/>
      <c r="H68" s="24">
        <v>20708</v>
      </c>
      <c r="I68" s="24">
        <v>20563</v>
      </c>
      <c r="J68" s="24">
        <v>20563</v>
      </c>
    </row>
    <row r="69" spans="1:10" x14ac:dyDescent="0.3">
      <c r="A69" s="18"/>
      <c r="B69" s="76" t="s">
        <v>57</v>
      </c>
      <c r="C69" s="76"/>
      <c r="D69" s="76"/>
      <c r="E69" s="76"/>
      <c r="F69" s="76"/>
      <c r="G69" s="5"/>
      <c r="H69" s="24">
        <v>488198</v>
      </c>
      <c r="I69" s="24">
        <v>402998</v>
      </c>
      <c r="J69" s="24">
        <v>402998</v>
      </c>
    </row>
    <row r="70" spans="1:10" x14ac:dyDescent="0.3">
      <c r="A70" s="18"/>
      <c r="B70" s="76" t="s">
        <v>58</v>
      </c>
      <c r="C70" s="76"/>
      <c r="D70" s="76"/>
      <c r="E70" s="76"/>
      <c r="F70" s="76"/>
      <c r="G70" s="5"/>
      <c r="H70" s="9">
        <v>48433</v>
      </c>
      <c r="I70" s="9">
        <v>102501</v>
      </c>
      <c r="J70" s="9">
        <v>102501</v>
      </c>
    </row>
    <row r="71" spans="1:10" x14ac:dyDescent="0.3">
      <c r="A71" s="18"/>
      <c r="B71" s="76" t="s">
        <v>59</v>
      </c>
      <c r="C71" s="76"/>
      <c r="D71" s="76"/>
      <c r="E71" s="76"/>
      <c r="F71" s="76"/>
      <c r="G71" s="5"/>
      <c r="H71" s="9">
        <v>15342</v>
      </c>
      <c r="I71" s="9">
        <v>13718</v>
      </c>
      <c r="J71" s="9">
        <v>13718</v>
      </c>
    </row>
    <row r="72" spans="1:10" x14ac:dyDescent="0.3">
      <c r="A72" s="18"/>
      <c r="B72" s="76" t="s">
        <v>60</v>
      </c>
      <c r="C72" s="76"/>
      <c r="D72" s="76"/>
      <c r="E72" s="76"/>
      <c r="F72" s="76"/>
      <c r="G72" s="5"/>
      <c r="H72" s="9">
        <v>30532</v>
      </c>
      <c r="I72" s="9">
        <v>31407</v>
      </c>
      <c r="J72" s="9">
        <v>31407</v>
      </c>
    </row>
    <row r="73" spans="1:10" x14ac:dyDescent="0.3">
      <c r="A73" s="18"/>
      <c r="B73" s="42" t="s">
        <v>61</v>
      </c>
      <c r="C73" s="42"/>
      <c r="D73" s="42"/>
      <c r="E73" s="42"/>
      <c r="F73" s="42"/>
      <c r="G73" s="5"/>
      <c r="H73" s="9">
        <v>55246</v>
      </c>
      <c r="I73" s="9">
        <v>35905</v>
      </c>
      <c r="J73" s="9">
        <v>35905</v>
      </c>
    </row>
    <row r="74" spans="1:10" x14ac:dyDescent="0.3">
      <c r="A74" s="18"/>
      <c r="B74" s="78" t="s">
        <v>62</v>
      </c>
      <c r="C74" s="78"/>
      <c r="D74" s="78"/>
      <c r="E74" s="78"/>
      <c r="F74" s="78"/>
      <c r="G74" s="5"/>
      <c r="H74" s="9">
        <v>148553</v>
      </c>
      <c r="I74" s="9">
        <v>176537</v>
      </c>
      <c r="J74" s="9">
        <v>176537</v>
      </c>
    </row>
    <row r="75" spans="1:10" x14ac:dyDescent="0.3">
      <c r="A75" s="18"/>
      <c r="B75" s="79" t="s">
        <v>63</v>
      </c>
      <c r="C75" s="79"/>
      <c r="D75" s="79"/>
      <c r="E75" s="79"/>
      <c r="F75" s="79"/>
      <c r="G75" s="10"/>
      <c r="H75" s="11">
        <f>SUM(H67:H74)</f>
        <v>1903871</v>
      </c>
      <c r="I75" s="11">
        <f>SUM(I67:I74)</f>
        <v>784077</v>
      </c>
      <c r="J75" s="11">
        <f>SUM(J67:J74)</f>
        <v>784077</v>
      </c>
    </row>
    <row r="76" spans="1:10" x14ac:dyDescent="0.3">
      <c r="A76" s="18"/>
      <c r="B76" s="84" t="s">
        <v>64</v>
      </c>
      <c r="C76" s="84"/>
      <c r="D76" s="84"/>
      <c r="E76" s="84"/>
      <c r="F76" s="84"/>
      <c r="G76" s="5"/>
      <c r="H76" s="36">
        <f>H64+H75</f>
        <v>2676811</v>
      </c>
      <c r="I76" s="36">
        <f>I64+I75</f>
        <v>1550538</v>
      </c>
      <c r="J76" s="36">
        <f>J64+J75</f>
        <v>1550538</v>
      </c>
    </row>
    <row r="77" spans="1:10" ht="15" thickBot="1" x14ac:dyDescent="0.35">
      <c r="A77" s="18"/>
      <c r="B77" s="83" t="s">
        <v>65</v>
      </c>
      <c r="C77" s="83"/>
      <c r="D77" s="83"/>
      <c r="E77" s="83"/>
      <c r="F77" s="83"/>
      <c r="G77" s="16"/>
      <c r="H77" s="32">
        <f>H55+H76</f>
        <v>4460420</v>
      </c>
      <c r="I77" s="32">
        <f>I55+I76</f>
        <v>3407730</v>
      </c>
      <c r="J77" s="32">
        <f>J55+J76</f>
        <v>3407730</v>
      </c>
    </row>
    <row r="78" spans="1:10" x14ac:dyDescent="0.3">
      <c r="H78" s="39"/>
      <c r="I78" s="39"/>
      <c r="J78" s="39"/>
    </row>
    <row r="79" spans="1:10" ht="21" x14ac:dyDescent="0.4">
      <c r="B79" s="1" t="s">
        <v>110</v>
      </c>
      <c r="H79" s="39"/>
      <c r="I79" s="39"/>
      <c r="J79" s="39"/>
    </row>
    <row r="80" spans="1:10" x14ac:dyDescent="0.3">
      <c r="H80" s="39"/>
      <c r="I80" s="39"/>
      <c r="J80" s="39"/>
    </row>
    <row r="81" spans="2:10" x14ac:dyDescent="0.3">
      <c r="B81" s="77" t="s">
        <v>72</v>
      </c>
      <c r="C81" s="77"/>
      <c r="D81" s="77"/>
      <c r="E81" s="77"/>
      <c r="F81" s="77"/>
      <c r="G81" s="6"/>
      <c r="H81" s="37">
        <v>44012</v>
      </c>
      <c r="I81" s="37">
        <v>44196</v>
      </c>
      <c r="J81" s="37">
        <v>44196</v>
      </c>
    </row>
    <row r="82" spans="2:10" x14ac:dyDescent="0.3">
      <c r="B82" s="72" t="s">
        <v>106</v>
      </c>
      <c r="C82" s="72"/>
      <c r="D82" s="72"/>
      <c r="E82" s="72"/>
      <c r="F82" s="72"/>
      <c r="G82" s="67"/>
      <c r="H82" s="67">
        <v>1777347</v>
      </c>
      <c r="I82" s="67">
        <v>1777347</v>
      </c>
      <c r="J82" s="67">
        <v>1777347</v>
      </c>
    </row>
    <row r="83" spans="2:10" x14ac:dyDescent="0.3">
      <c r="B83" s="71" t="s">
        <v>69</v>
      </c>
      <c r="C83" s="71"/>
      <c r="D83" s="71"/>
      <c r="E83" s="71"/>
      <c r="F83" s="71"/>
      <c r="H83" s="9">
        <v>6710</v>
      </c>
      <c r="I83" s="9">
        <v>92165</v>
      </c>
      <c r="J83" s="9">
        <v>92165</v>
      </c>
    </row>
    <row r="84" spans="2:10" x14ac:dyDescent="0.3">
      <c r="B84" s="70" t="s">
        <v>70</v>
      </c>
      <c r="C84" s="70"/>
      <c r="D84" s="70"/>
      <c r="E84" s="70"/>
      <c r="F84" s="70"/>
      <c r="H84" s="9">
        <v>-448</v>
      </c>
      <c r="I84" s="9">
        <v>3236</v>
      </c>
      <c r="J84" s="9">
        <v>3236</v>
      </c>
    </row>
    <row r="85" spans="2:10" x14ac:dyDescent="0.3">
      <c r="B85" s="70" t="s">
        <v>109</v>
      </c>
      <c r="C85" s="70"/>
      <c r="H85" s="9">
        <v>0</v>
      </c>
      <c r="I85" s="9">
        <v>444</v>
      </c>
      <c r="J85" s="9">
        <v>444</v>
      </c>
    </row>
    <row r="86" spans="2:10" x14ac:dyDescent="0.3">
      <c r="B86" s="70" t="s">
        <v>105</v>
      </c>
      <c r="C86" s="70"/>
      <c r="H86" s="9">
        <v>0</v>
      </c>
      <c r="I86" s="9">
        <v>-16000</v>
      </c>
      <c r="J86" s="9">
        <v>-16000</v>
      </c>
    </row>
    <row r="87" spans="2:10" ht="15" thickBot="1" x14ac:dyDescent="0.35">
      <c r="B87" s="73" t="s">
        <v>107</v>
      </c>
      <c r="C87" s="73"/>
      <c r="D87" s="73"/>
      <c r="E87" s="73"/>
      <c r="F87" s="73"/>
      <c r="G87" s="32"/>
      <c r="H87" s="32">
        <f>SUM(H82:H86)</f>
        <v>1783609</v>
      </c>
      <c r="I87" s="32">
        <f>SUM(I82:I86)</f>
        <v>1857192</v>
      </c>
      <c r="J87" s="32">
        <f>SUM(J82:J86)</f>
        <v>1857192</v>
      </c>
    </row>
    <row r="90" spans="2:10" ht="21" x14ac:dyDescent="0.4">
      <c r="B90" s="1" t="s">
        <v>71</v>
      </c>
      <c r="C90" s="2"/>
      <c r="D90" s="2"/>
      <c r="E90" s="2"/>
      <c r="F90" s="2"/>
      <c r="G90" s="3"/>
      <c r="H90" s="45"/>
      <c r="I90" s="45"/>
      <c r="J90" s="45"/>
    </row>
    <row r="91" spans="2:10" x14ac:dyDescent="0.3">
      <c r="B91" s="21"/>
      <c r="C91" s="21"/>
      <c r="D91" s="21"/>
      <c r="E91" s="21"/>
      <c r="F91" s="21"/>
      <c r="G91" s="46"/>
      <c r="H91" s="25"/>
      <c r="I91" s="25"/>
      <c r="J91" s="25"/>
    </row>
    <row r="92" spans="2:10" x14ac:dyDescent="0.3">
      <c r="B92" s="77" t="s">
        <v>72</v>
      </c>
      <c r="C92" s="77"/>
      <c r="D92" s="77"/>
      <c r="E92" s="77"/>
      <c r="F92" s="77"/>
      <c r="G92" s="6"/>
      <c r="H92" s="7" t="s">
        <v>27</v>
      </c>
      <c r="I92" s="7" t="s">
        <v>100</v>
      </c>
      <c r="J92" s="7" t="s">
        <v>67</v>
      </c>
    </row>
    <row r="93" spans="2:10" x14ac:dyDescent="0.3">
      <c r="B93" s="21"/>
      <c r="C93" s="21"/>
      <c r="D93" s="21"/>
      <c r="E93" s="21"/>
      <c r="F93" s="21"/>
      <c r="G93" s="22"/>
      <c r="H93" s="29"/>
      <c r="I93" s="29"/>
      <c r="J93" s="29"/>
    </row>
    <row r="94" spans="2:10" x14ac:dyDescent="0.3">
      <c r="B94" s="85" t="s">
        <v>73</v>
      </c>
      <c r="C94" s="85"/>
      <c r="D94" s="85"/>
      <c r="E94" s="85"/>
      <c r="F94" s="85"/>
      <c r="G94" s="28"/>
      <c r="H94" s="63"/>
      <c r="I94" s="63"/>
      <c r="J94" s="63"/>
    </row>
    <row r="95" spans="2:10" x14ac:dyDescent="0.3">
      <c r="B95" s="76" t="s">
        <v>22</v>
      </c>
      <c r="C95" s="76"/>
      <c r="D95" s="76"/>
      <c r="E95" s="76"/>
      <c r="F95" s="76"/>
      <c r="G95" s="5"/>
      <c r="H95" s="24">
        <v>61226</v>
      </c>
      <c r="I95" s="24">
        <v>113769</v>
      </c>
      <c r="J95" s="24">
        <v>174995</v>
      </c>
    </row>
    <row r="96" spans="2:10" x14ac:dyDescent="0.3">
      <c r="B96" s="42" t="s">
        <v>74</v>
      </c>
      <c r="C96" s="42"/>
      <c r="D96" s="42"/>
      <c r="E96" s="42"/>
      <c r="F96" s="42"/>
      <c r="G96" s="5"/>
      <c r="H96" s="24">
        <v>-21282</v>
      </c>
      <c r="I96" s="24">
        <v>5092</v>
      </c>
      <c r="J96" s="24">
        <v>-16190</v>
      </c>
    </row>
    <row r="97" spans="2:10" x14ac:dyDescent="0.3">
      <c r="B97" s="76" t="s">
        <v>75</v>
      </c>
      <c r="C97" s="76"/>
      <c r="D97" s="76"/>
      <c r="E97" s="76"/>
      <c r="F97" s="76"/>
      <c r="G97" s="5"/>
      <c r="H97" s="24">
        <v>-206523</v>
      </c>
      <c r="I97" s="24">
        <v>186620</v>
      </c>
      <c r="J97" s="24">
        <v>-19903</v>
      </c>
    </row>
    <row r="98" spans="2:10" x14ac:dyDescent="0.3">
      <c r="B98" s="76" t="s">
        <v>76</v>
      </c>
      <c r="C98" s="76"/>
      <c r="D98" s="76"/>
      <c r="E98" s="76"/>
      <c r="F98" s="76"/>
      <c r="G98" s="5"/>
      <c r="H98" s="24">
        <v>45341</v>
      </c>
      <c r="I98" s="24">
        <v>47658</v>
      </c>
      <c r="J98" s="24">
        <v>92999</v>
      </c>
    </row>
    <row r="99" spans="2:10" x14ac:dyDescent="0.3">
      <c r="B99" s="76" t="s">
        <v>77</v>
      </c>
      <c r="C99" s="76"/>
      <c r="D99" s="76"/>
      <c r="E99" s="76"/>
      <c r="F99" s="76"/>
      <c r="G99" s="5"/>
      <c r="H99" s="24">
        <v>11498</v>
      </c>
      <c r="I99" s="24">
        <v>16399</v>
      </c>
      <c r="J99" s="24">
        <v>27897</v>
      </c>
    </row>
    <row r="100" spans="2:10" x14ac:dyDescent="0.3">
      <c r="B100" s="76" t="s">
        <v>78</v>
      </c>
      <c r="C100" s="76"/>
      <c r="D100" s="76"/>
      <c r="E100" s="76"/>
      <c r="F100" s="76"/>
      <c r="G100" s="5"/>
      <c r="H100" s="24">
        <v>-21438</v>
      </c>
      <c r="I100" s="24">
        <v>-51315</v>
      </c>
      <c r="J100" s="24">
        <v>-72753</v>
      </c>
    </row>
    <row r="101" spans="2:10" x14ac:dyDescent="0.3">
      <c r="B101" s="42" t="s">
        <v>79</v>
      </c>
      <c r="C101" s="42"/>
      <c r="D101" s="42"/>
      <c r="E101" s="42"/>
      <c r="F101" s="42"/>
      <c r="G101" s="5"/>
      <c r="H101" s="24">
        <v>2449</v>
      </c>
      <c r="I101" s="24">
        <v>-48207</v>
      </c>
      <c r="J101" s="24">
        <v>-45758</v>
      </c>
    </row>
    <row r="102" spans="2:10" x14ac:dyDescent="0.3">
      <c r="B102" s="79" t="s">
        <v>80</v>
      </c>
      <c r="C102" s="79"/>
      <c r="D102" s="79"/>
      <c r="E102" s="79"/>
      <c r="F102" s="79"/>
      <c r="G102" s="10"/>
      <c r="H102" s="27">
        <f>+SUM(H95:H101)</f>
        <v>-128729</v>
      </c>
      <c r="I102" s="27">
        <f>+SUM(I95:I101)</f>
        <v>270016</v>
      </c>
      <c r="J102" s="27">
        <f>+SUM(J95:J101)</f>
        <v>141287</v>
      </c>
    </row>
    <row r="103" spans="2:10" x14ac:dyDescent="0.3">
      <c r="B103" s="4"/>
      <c r="C103" s="4"/>
      <c r="D103" s="4"/>
      <c r="E103" s="4"/>
      <c r="F103" s="4"/>
      <c r="G103" s="5"/>
      <c r="H103" s="24"/>
      <c r="I103" s="24"/>
      <c r="J103" s="24"/>
    </row>
    <row r="104" spans="2:10" x14ac:dyDescent="0.3">
      <c r="B104" s="85" t="s">
        <v>81</v>
      </c>
      <c r="C104" s="85"/>
      <c r="D104" s="85"/>
      <c r="E104" s="85"/>
      <c r="F104" s="85"/>
      <c r="G104" s="28"/>
      <c r="H104" s="36"/>
      <c r="I104" s="36"/>
      <c r="J104" s="36"/>
    </row>
    <row r="105" spans="2:10" x14ac:dyDescent="0.3">
      <c r="B105" s="87" t="s">
        <v>92</v>
      </c>
      <c r="C105" s="87"/>
      <c r="D105" s="87"/>
      <c r="E105" s="87"/>
      <c r="F105" s="87"/>
      <c r="G105" s="47"/>
      <c r="H105" s="24">
        <v>-3744</v>
      </c>
      <c r="I105" s="24">
        <v>-27285</v>
      </c>
      <c r="J105" s="24">
        <v>-31029</v>
      </c>
    </row>
    <row r="106" spans="2:10" x14ac:dyDescent="0.3">
      <c r="B106" s="79" t="s">
        <v>82</v>
      </c>
      <c r="C106" s="79"/>
      <c r="D106" s="79"/>
      <c r="E106" s="79"/>
      <c r="F106" s="79"/>
      <c r="G106" s="10"/>
      <c r="H106" s="27">
        <f>+SUM(H105:H105)</f>
        <v>-3744</v>
      </c>
      <c r="I106" s="27">
        <f>+SUM(I105:I105)</f>
        <v>-27285</v>
      </c>
      <c r="J106" s="27">
        <f>+SUM(J105:J105)</f>
        <v>-31029</v>
      </c>
    </row>
    <row r="107" spans="2:10" x14ac:dyDescent="0.3">
      <c r="B107" s="48"/>
      <c r="C107" s="48"/>
      <c r="D107" s="48"/>
      <c r="E107" s="48"/>
      <c r="F107" s="48"/>
      <c r="G107" s="5"/>
      <c r="H107" s="49"/>
      <c r="I107" s="49"/>
      <c r="J107" s="49"/>
    </row>
    <row r="108" spans="2:10" x14ac:dyDescent="0.3">
      <c r="B108" s="85" t="s">
        <v>83</v>
      </c>
      <c r="C108" s="85"/>
      <c r="D108" s="85"/>
      <c r="E108" s="85"/>
      <c r="F108" s="85"/>
      <c r="G108" s="28"/>
      <c r="H108" s="49"/>
      <c r="I108" s="49"/>
      <c r="J108" s="49"/>
    </row>
    <row r="109" spans="2:10" x14ac:dyDescent="0.3">
      <c r="B109" s="87" t="s">
        <v>84</v>
      </c>
      <c r="C109" s="87"/>
      <c r="D109" s="87"/>
      <c r="E109" s="87"/>
      <c r="F109" s="87"/>
      <c r="G109" s="50"/>
      <c r="H109" s="24">
        <v>-58185</v>
      </c>
      <c r="I109" s="24">
        <v>-747718</v>
      </c>
      <c r="J109" s="24">
        <v>-805903</v>
      </c>
    </row>
    <row r="110" spans="2:10" x14ac:dyDescent="0.3">
      <c r="B110" s="87" t="s">
        <v>85</v>
      </c>
      <c r="C110" s="87"/>
      <c r="D110" s="87"/>
      <c r="E110" s="87"/>
      <c r="F110" s="87"/>
      <c r="G110" s="50"/>
      <c r="H110" s="24">
        <v>0</v>
      </c>
      <c r="I110" s="24">
        <v>675000</v>
      </c>
      <c r="J110" s="24">
        <v>675000</v>
      </c>
    </row>
    <row r="111" spans="2:10" x14ac:dyDescent="0.3">
      <c r="B111" s="87" t="s">
        <v>86</v>
      </c>
      <c r="C111" s="87"/>
      <c r="D111" s="87"/>
      <c r="E111" s="87"/>
      <c r="F111" s="48"/>
      <c r="G111" s="50"/>
      <c r="H111" s="24">
        <v>-9787</v>
      </c>
      <c r="I111" s="24">
        <v>-11177</v>
      </c>
      <c r="J111" s="24">
        <v>-20964</v>
      </c>
    </row>
    <row r="112" spans="2:10" x14ac:dyDescent="0.3">
      <c r="B112" s="88" t="s">
        <v>87</v>
      </c>
      <c r="C112" s="88"/>
      <c r="D112" s="88"/>
      <c r="E112" s="88"/>
      <c r="F112" s="88"/>
      <c r="G112" s="51"/>
      <c r="H112" s="27">
        <f>+SUM(H109:H111)</f>
        <v>-67972</v>
      </c>
      <c r="I112" s="27">
        <f>+SUM(I109:I111)</f>
        <v>-83895</v>
      </c>
      <c r="J112" s="27">
        <f>+SUM(J109:J111)</f>
        <v>-151867</v>
      </c>
    </row>
    <row r="113" spans="2:10" ht="15" thickBot="1" x14ac:dyDescent="0.35">
      <c r="B113" s="83" t="s">
        <v>88</v>
      </c>
      <c r="C113" s="83"/>
      <c r="D113" s="83"/>
      <c r="E113" s="83"/>
      <c r="F113" s="83"/>
      <c r="G113" s="52"/>
      <c r="H113" s="32">
        <f>+H112+H106+H102</f>
        <v>-200445</v>
      </c>
      <c r="I113" s="32">
        <f>+I112+I106+I102</f>
        <v>158836</v>
      </c>
      <c r="J113" s="32">
        <f>+J112+J106+J102</f>
        <v>-41609</v>
      </c>
    </row>
    <row r="114" spans="2:10" x14ac:dyDescent="0.3">
      <c r="B114" s="89" t="s">
        <v>104</v>
      </c>
      <c r="C114" s="89"/>
      <c r="D114" s="89"/>
      <c r="E114" s="89"/>
      <c r="F114" s="89"/>
      <c r="G114" s="20"/>
      <c r="H114" s="24">
        <v>109609.60000000001</v>
      </c>
      <c r="I114" s="24">
        <v>-88468.4</v>
      </c>
      <c r="J114" s="24">
        <v>109609.60000000001</v>
      </c>
    </row>
    <row r="115" spans="2:10" x14ac:dyDescent="0.3">
      <c r="B115" s="90" t="s">
        <v>89</v>
      </c>
      <c r="C115" s="90"/>
      <c r="D115" s="90"/>
      <c r="E115" s="90"/>
      <c r="F115" s="90"/>
      <c r="G115" s="90"/>
      <c r="H115" s="58">
        <v>2367</v>
      </c>
      <c r="I115" s="24">
        <v>7099.5</v>
      </c>
      <c r="J115" s="58">
        <v>9466.4</v>
      </c>
    </row>
    <row r="116" spans="2:10" ht="15" thickBot="1" x14ac:dyDescent="0.35">
      <c r="B116" s="86" t="s">
        <v>101</v>
      </c>
      <c r="C116" s="86"/>
      <c r="D116" s="86"/>
      <c r="E116" s="86"/>
      <c r="F116" s="86"/>
      <c r="G116" s="53"/>
      <c r="H116" s="32">
        <f>+SUM(H113:H115)</f>
        <v>-88468.4</v>
      </c>
      <c r="I116" s="32">
        <f>+SUM(I113:I115)</f>
        <v>77467.100000000006</v>
      </c>
      <c r="J116" s="32">
        <f>+SUM(J113:J115)</f>
        <v>77467</v>
      </c>
    </row>
    <row r="117" spans="2:10" x14ac:dyDescent="0.3">
      <c r="B117" s="4"/>
      <c r="C117" s="4"/>
      <c r="D117" s="4"/>
      <c r="E117" s="4"/>
      <c r="F117" s="4"/>
      <c r="G117" s="5"/>
      <c r="H117" s="24"/>
      <c r="I117" s="24"/>
      <c r="J117" s="24"/>
    </row>
    <row r="118" spans="2:10" x14ac:dyDescent="0.3">
      <c r="B118" s="4"/>
      <c r="C118" s="4"/>
      <c r="D118" s="4"/>
      <c r="E118" s="4"/>
      <c r="F118" s="4"/>
      <c r="G118" s="5"/>
      <c r="H118" s="24"/>
      <c r="I118" s="24"/>
      <c r="J118" s="24"/>
    </row>
    <row r="119" spans="2:10" x14ac:dyDescent="0.3">
      <c r="B119" s="33" t="s">
        <v>41</v>
      </c>
      <c r="C119" s="4"/>
      <c r="D119" s="4"/>
      <c r="E119" s="4"/>
      <c r="F119" s="4"/>
      <c r="G119" s="5"/>
      <c r="H119" s="24"/>
      <c r="I119" s="24"/>
      <c r="J119" s="24"/>
    </row>
    <row r="120" spans="2:10" x14ac:dyDescent="0.3">
      <c r="B120" s="54" t="s">
        <v>90</v>
      </c>
      <c r="C120" s="54"/>
      <c r="D120" s="54"/>
      <c r="E120" s="54"/>
      <c r="F120" s="54"/>
      <c r="G120" s="54"/>
      <c r="H120" s="59">
        <v>882134</v>
      </c>
      <c r="I120" s="59">
        <v>77915.5</v>
      </c>
      <c r="J120" s="59">
        <v>77915.5</v>
      </c>
    </row>
    <row r="121" spans="2:10" x14ac:dyDescent="0.3">
      <c r="B121" s="55" t="s">
        <v>102</v>
      </c>
      <c r="C121" s="55"/>
      <c r="D121" s="55"/>
      <c r="E121" s="55"/>
      <c r="F121" s="55"/>
      <c r="G121" s="55"/>
      <c r="H121" s="60">
        <f>+H120</f>
        <v>882134</v>
      </c>
      <c r="I121" s="60">
        <f>+I120</f>
        <v>77915.5</v>
      </c>
      <c r="J121" s="60">
        <f>+J120</f>
        <v>77915.5</v>
      </c>
    </row>
    <row r="122" spans="2:10" x14ac:dyDescent="0.3">
      <c r="B122" s="56" t="s">
        <v>91</v>
      </c>
      <c r="C122" s="56"/>
      <c r="D122" s="56"/>
      <c r="E122" s="56"/>
      <c r="F122" s="56"/>
      <c r="G122" s="56"/>
      <c r="H122" s="61">
        <v>-970602</v>
      </c>
      <c r="I122" s="61">
        <v>-448.4</v>
      </c>
      <c r="J122" s="61">
        <v>-448.4</v>
      </c>
    </row>
    <row r="123" spans="2:10" ht="15" thickBot="1" x14ac:dyDescent="0.35">
      <c r="B123" s="57" t="s">
        <v>103</v>
      </c>
      <c r="C123" s="57"/>
      <c r="D123" s="57"/>
      <c r="E123" s="57"/>
      <c r="F123" s="57"/>
      <c r="G123" s="57"/>
      <c r="H123" s="62">
        <f>+H121+H122</f>
        <v>-88468</v>
      </c>
      <c r="I123" s="62">
        <f>+I121+I122</f>
        <v>77467.100000000006</v>
      </c>
      <c r="J123" s="62">
        <f>+J121+J122</f>
        <v>77467.100000000006</v>
      </c>
    </row>
    <row r="124" spans="2:10" x14ac:dyDescent="0.3">
      <c r="B124" s="4"/>
      <c r="C124" s="4"/>
      <c r="D124" s="4"/>
      <c r="E124" s="4"/>
      <c r="F124" s="4"/>
      <c r="G124" s="5"/>
      <c r="H124" s="25"/>
      <c r="I124" s="25"/>
      <c r="J124" s="25"/>
    </row>
  </sheetData>
  <mergeCells count="73">
    <mergeCell ref="B116:F116"/>
    <mergeCell ref="B81:F81"/>
    <mergeCell ref="B110:F110"/>
    <mergeCell ref="B111:E111"/>
    <mergeCell ref="B112:F112"/>
    <mergeCell ref="B113:F113"/>
    <mergeCell ref="B114:F114"/>
    <mergeCell ref="B115:G115"/>
    <mergeCell ref="B102:F102"/>
    <mergeCell ref="B104:F104"/>
    <mergeCell ref="B105:F105"/>
    <mergeCell ref="B106:F106"/>
    <mergeCell ref="B108:F108"/>
    <mergeCell ref="B109:F109"/>
    <mergeCell ref="B94:F94"/>
    <mergeCell ref="B95:F95"/>
    <mergeCell ref="B97:F97"/>
    <mergeCell ref="B98:F98"/>
    <mergeCell ref="B99:F99"/>
    <mergeCell ref="B100:F100"/>
    <mergeCell ref="B92:F92"/>
    <mergeCell ref="B74:F74"/>
    <mergeCell ref="B75:F75"/>
    <mergeCell ref="B76:F76"/>
    <mergeCell ref="B77:F77"/>
    <mergeCell ref="B64:F64"/>
    <mergeCell ref="B67:F67"/>
    <mergeCell ref="B69:F69"/>
    <mergeCell ref="B70:F70"/>
    <mergeCell ref="B71:F71"/>
    <mergeCell ref="B72:F72"/>
    <mergeCell ref="B62:F62"/>
    <mergeCell ref="B45:F45"/>
    <mergeCell ref="B49:F49"/>
    <mergeCell ref="B51:H51"/>
    <mergeCell ref="B52:F52"/>
    <mergeCell ref="B53:F53"/>
    <mergeCell ref="B54:F54"/>
    <mergeCell ref="B55:F55"/>
    <mergeCell ref="B57:F57"/>
    <mergeCell ref="B58:F58"/>
    <mergeCell ref="B59:F59"/>
    <mergeCell ref="B61:F61"/>
    <mergeCell ref="B44:F44"/>
    <mergeCell ref="B30:F30"/>
    <mergeCell ref="B31:F31"/>
    <mergeCell ref="B32:F32"/>
    <mergeCell ref="B34:F34"/>
    <mergeCell ref="B35:F35"/>
    <mergeCell ref="B36:F36"/>
    <mergeCell ref="B38:F38"/>
    <mergeCell ref="B39:F39"/>
    <mergeCell ref="B41:F41"/>
    <mergeCell ref="B42:F42"/>
    <mergeCell ref="B43:F43"/>
    <mergeCell ref="B29:H29"/>
    <mergeCell ref="B11:F11"/>
    <mergeCell ref="B12:F12"/>
    <mergeCell ref="B13:F13"/>
    <mergeCell ref="B15:F15"/>
    <mergeCell ref="B16:F16"/>
    <mergeCell ref="B17:F17"/>
    <mergeCell ref="B18:F18"/>
    <mergeCell ref="B19:F19"/>
    <mergeCell ref="B20:F20"/>
    <mergeCell ref="B22:F22"/>
    <mergeCell ref="B27:F27"/>
    <mergeCell ref="B9:F9"/>
    <mergeCell ref="B4:F4"/>
    <mergeCell ref="B5:F5"/>
    <mergeCell ref="B6:F6"/>
    <mergeCell ref="B7:F7"/>
    <mergeCell ref="B8:F8"/>
  </mergeCells>
  <pageMargins left="0.7" right="0.7" top="0.75" bottom="0.75" header="0.3" footer="0.3"/>
  <pageSetup paperSize="9" scale="81" orientation="portrait" verticalDpi="0" r:id="rId1"/>
  <rowBreaks count="3" manualBreakCount="3">
    <brk id="24" max="16383" man="1"/>
    <brk id="46" max="10" man="1"/>
    <brk id="88" max="10" man="1"/>
  </rowBreaks>
  <ignoredErrors>
    <ignoredError sqref="H87:J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 and deliveries</vt:lpstr>
      <vt:lpstr>Trading statements 2020</vt:lpstr>
      <vt:lpstr>H1 financial statements</vt:lpstr>
      <vt:lpstr>'H1 financial statements'!Print_Area</vt:lpstr>
      <vt:lpstr>'Sales and deliveries'!Print_Area</vt:lpstr>
      <vt:lpstr>'Trading statements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Jakob Jensen</dc:creator>
  <cp:lastModifiedBy>Rasmus Jakob Jensen</cp:lastModifiedBy>
  <cp:lastPrinted>2021-04-28T12:18:38Z</cp:lastPrinted>
  <dcterms:created xsi:type="dcterms:W3CDTF">2021-04-26T07:01:42Z</dcterms:created>
  <dcterms:modified xsi:type="dcterms:W3CDTF">2021-04-29T12:24:05Z</dcterms:modified>
</cp:coreProperties>
</file>